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2435" tabRatio="500"/>
  </bookViews>
  <sheets>
    <sheet name="repartition des sièges" sheetId="1" r:id="rId1"/>
    <sheet name="en cas d'égalité" sheetId="2" r:id="rId2"/>
    <sheet name="répartition CM" sheetId="3" state="hidden" r:id="rId3"/>
    <sheet name="REPARTITION CC" sheetId="4" state="hidden" r:id="rId4"/>
  </sheets>
  <calcPr calcId="125725"/>
  <extLst>
    <ext xmlns:loext="http://schemas.libreoffice.org/" uri="{7626C862-2A13-11E5-B345-FEFF819CDC9F}">
      <loext:extCalcPr stringRefSyntax="ExcelA1"/>
    </ext>
  </extLst>
</workbook>
</file>

<file path=xl/calcChain.xml><?xml version="1.0" encoding="utf-8"?>
<calcChain xmlns="http://schemas.openxmlformats.org/spreadsheetml/2006/main">
  <c r="L81" i="2"/>
  <c r="K81"/>
  <c r="J81"/>
  <c r="M80"/>
  <c r="M79"/>
  <c r="M78"/>
  <c r="M77"/>
  <c r="M76"/>
  <c r="M75"/>
  <c r="M74"/>
  <c r="M73"/>
  <c r="M72"/>
  <c r="M71"/>
  <c r="N72" l="1"/>
  <c r="N74"/>
  <c r="N76"/>
  <c r="N78"/>
  <c r="N80"/>
  <c r="N71"/>
  <c r="N73"/>
  <c r="N75"/>
  <c r="N77"/>
  <c r="N79"/>
  <c r="BV18" i="3"/>
  <c r="BU18"/>
  <c r="BT18"/>
  <c r="BQ18"/>
  <c r="BP18"/>
  <c r="BO18"/>
  <c r="BL18"/>
  <c r="BK18"/>
  <c r="BJ18"/>
  <c r="BG18"/>
  <c r="BF18"/>
  <c r="BE18"/>
  <c r="BB18"/>
  <c r="BA18"/>
  <c r="AZ18"/>
  <c r="AW18"/>
  <c r="AV18"/>
  <c r="AU18"/>
  <c r="AR18"/>
  <c r="AQ18"/>
  <c r="AP18"/>
  <c r="AM18"/>
  <c r="AL18"/>
  <c r="AK18"/>
  <c r="AH18"/>
  <c r="AG18"/>
  <c r="AF18"/>
  <c r="AC18"/>
  <c r="AB18"/>
  <c r="AA18"/>
  <c r="X18"/>
  <c r="W18"/>
  <c r="V18"/>
  <c r="S18"/>
  <c r="R18"/>
  <c r="Q18"/>
  <c r="E114" i="2"/>
  <c r="D114"/>
  <c r="F113"/>
  <c r="F112"/>
  <c r="F111"/>
  <c r="F110"/>
  <c r="F109"/>
  <c r="F108"/>
  <c r="F107"/>
  <c r="H106"/>
  <c r="F106"/>
  <c r="H105"/>
  <c r="F105"/>
  <c r="H104"/>
  <c r="F104"/>
  <c r="E98"/>
  <c r="D98"/>
  <c r="F97"/>
  <c r="F96"/>
  <c r="F95"/>
  <c r="F94"/>
  <c r="F93"/>
  <c r="F92"/>
  <c r="F91"/>
  <c r="F90"/>
  <c r="F89"/>
  <c r="F88"/>
  <c r="E81"/>
  <c r="D81"/>
  <c r="F80"/>
  <c r="F79"/>
  <c r="F78"/>
  <c r="F77"/>
  <c r="F76"/>
  <c r="F75"/>
  <c r="F74"/>
  <c r="F73"/>
  <c r="F72"/>
  <c r="F71"/>
  <c r="C49"/>
  <c r="D16"/>
  <c r="C16"/>
  <c r="C30" s="1"/>
  <c r="C48" s="1"/>
  <c r="D15"/>
  <c r="C15"/>
  <c r="C29" s="1"/>
  <c r="C47" s="1"/>
  <c r="D14"/>
  <c r="C14"/>
  <c r="C28" s="1"/>
  <c r="C46" s="1"/>
  <c r="D13"/>
  <c r="C13"/>
  <c r="C27" s="1"/>
  <c r="C45" s="1"/>
  <c r="D12"/>
  <c r="C12"/>
  <c r="C26" s="1"/>
  <c r="C44" s="1"/>
  <c r="D11"/>
  <c r="C11"/>
  <c r="C25" s="1"/>
  <c r="C43" s="1"/>
  <c r="D10"/>
  <c r="C10"/>
  <c r="C24" s="1"/>
  <c r="C42" s="1"/>
  <c r="D9"/>
  <c r="C9"/>
  <c r="C23" s="1"/>
  <c r="C41" s="1"/>
  <c r="D8"/>
  <c r="C8"/>
  <c r="C22" s="1"/>
  <c r="C40" s="1"/>
  <c r="D7"/>
  <c r="C7"/>
  <c r="C21" s="1"/>
  <c r="C39" s="1"/>
  <c r="C37" i="1"/>
  <c r="L20"/>
  <c r="N20" s="1"/>
  <c r="L14"/>
  <c r="M14" s="1"/>
  <c r="C40" l="1"/>
  <c r="D27"/>
  <c r="C81" i="2"/>
  <c r="C98" s="1"/>
  <c r="C114" s="1"/>
  <c r="C64"/>
  <c r="D17"/>
  <c r="E14" s="1"/>
  <c r="F14" s="1"/>
  <c r="D28" s="1"/>
  <c r="D46" s="1"/>
  <c r="D61" s="1"/>
  <c r="C71"/>
  <c r="C88" s="1"/>
  <c r="C104" s="1"/>
  <c r="C54"/>
  <c r="C72"/>
  <c r="C89" s="1"/>
  <c r="C105" s="1"/>
  <c r="C55"/>
  <c r="C73"/>
  <c r="C90" s="1"/>
  <c r="C106" s="1"/>
  <c r="C56"/>
  <c r="C74"/>
  <c r="C91" s="1"/>
  <c r="C107" s="1"/>
  <c r="C57"/>
  <c r="C75"/>
  <c r="C92" s="1"/>
  <c r="C108" s="1"/>
  <c r="C58"/>
  <c r="C76"/>
  <c r="C93" s="1"/>
  <c r="C109" s="1"/>
  <c r="C59"/>
  <c r="C77"/>
  <c r="C94" s="1"/>
  <c r="C110" s="1"/>
  <c r="C60"/>
  <c r="C78"/>
  <c r="C95" s="1"/>
  <c r="C111" s="1"/>
  <c r="C61"/>
  <c r="C79"/>
  <c r="C96" s="1"/>
  <c r="C112" s="1"/>
  <c r="C62"/>
  <c r="C80"/>
  <c r="C97" s="1"/>
  <c r="C113" s="1"/>
  <c r="C63"/>
  <c r="G72"/>
  <c r="G74"/>
  <c r="G76"/>
  <c r="G78"/>
  <c r="G80"/>
  <c r="G71"/>
  <c r="G88"/>
  <c r="G90"/>
  <c r="G92"/>
  <c r="G94"/>
  <c r="G96"/>
  <c r="J72"/>
  <c r="J74"/>
  <c r="J76"/>
  <c r="J78"/>
  <c r="Q31" i="1"/>
  <c r="B9" i="4" s="1"/>
  <c r="Q36" i="1"/>
  <c r="B14" i="4" s="1"/>
  <c r="D29" i="1"/>
  <c r="E34"/>
  <c r="Q27"/>
  <c r="B5" i="4" s="1"/>
  <c r="E30" i="1"/>
  <c r="D33"/>
  <c r="Q35"/>
  <c r="B13" i="4" s="1"/>
  <c r="E19" i="1"/>
  <c r="E28"/>
  <c r="Q29"/>
  <c r="B7" i="4" s="1"/>
  <c r="D31" i="1"/>
  <c r="E32"/>
  <c r="Q33"/>
  <c r="B11" i="4" s="1"/>
  <c r="D35" i="1"/>
  <c r="E36"/>
  <c r="E20"/>
  <c r="E21" s="1"/>
  <c r="M20"/>
  <c r="O20" s="1"/>
  <c r="P27" s="1"/>
  <c r="E27"/>
  <c r="D28"/>
  <c r="Q28"/>
  <c r="B6" i="4" s="1"/>
  <c r="E29" i="1"/>
  <c r="D30"/>
  <c r="Q30"/>
  <c r="B8" i="4" s="1"/>
  <c r="E31" i="1"/>
  <c r="D32"/>
  <c r="Q32"/>
  <c r="B10" i="4" s="1"/>
  <c r="E33" i="1"/>
  <c r="D34"/>
  <c r="Q34"/>
  <c r="B12" i="4" s="1"/>
  <c r="E35" i="1"/>
  <c r="D36"/>
  <c r="N14"/>
  <c r="O14" s="1"/>
  <c r="Q14" s="1"/>
  <c r="B16" i="3" s="1"/>
  <c r="G73" i="2"/>
  <c r="G75"/>
  <c r="G77"/>
  <c r="G79"/>
  <c r="G89"/>
  <c r="G91"/>
  <c r="G93"/>
  <c r="G95"/>
  <c r="G97"/>
  <c r="J80" l="1"/>
  <c r="J77"/>
  <c r="J75"/>
  <c r="J73"/>
  <c r="J71"/>
  <c r="E16"/>
  <c r="F16" s="1"/>
  <c r="D30" s="1"/>
  <c r="D48" s="1"/>
  <c r="D63" s="1"/>
  <c r="J79"/>
  <c r="E15"/>
  <c r="F15" s="1"/>
  <c r="D29" s="1"/>
  <c r="D47" s="1"/>
  <c r="D62" s="1"/>
  <c r="E8"/>
  <c r="F8" s="1"/>
  <c r="D22" s="1"/>
  <c r="D40" s="1"/>
  <c r="D55" s="1"/>
  <c r="E11"/>
  <c r="F11" s="1"/>
  <c r="D25" s="1"/>
  <c r="D43" s="1"/>
  <c r="D58" s="1"/>
  <c r="E12"/>
  <c r="F12" s="1"/>
  <c r="D26" s="1"/>
  <c r="D44" s="1"/>
  <c r="D59" s="1"/>
  <c r="E7"/>
  <c r="F7" s="1"/>
  <c r="D21" s="1"/>
  <c r="E13"/>
  <c r="F13" s="1"/>
  <c r="D27" s="1"/>
  <c r="D45" s="1"/>
  <c r="D60" s="1"/>
  <c r="E9"/>
  <c r="F9" s="1"/>
  <c r="D23" s="1"/>
  <c r="D41" s="1"/>
  <c r="D56" s="1"/>
  <c r="E10"/>
  <c r="F10" s="1"/>
  <c r="D24" s="1"/>
  <c r="D42" s="1"/>
  <c r="D57" s="1"/>
  <c r="P29" i="1"/>
  <c r="P33"/>
  <c r="P31"/>
  <c r="P35"/>
  <c r="P30"/>
  <c r="P32"/>
  <c r="P34"/>
  <c r="P36"/>
  <c r="P28"/>
  <c r="Q20"/>
  <c r="B34" i="4" s="1"/>
  <c r="B33"/>
  <c r="D37" i="1"/>
  <c r="D39" i="2"/>
  <c r="D54" s="1"/>
  <c r="D31" l="1"/>
  <c r="D49" s="1"/>
  <c r="D64" s="1"/>
  <c r="F17"/>
  <c r="P37" i="1"/>
  <c r="G27"/>
  <c r="G35"/>
  <c r="C13" i="3" s="1"/>
  <c r="G33" i="1"/>
  <c r="C11" i="3" s="1"/>
  <c r="G31" i="1"/>
  <c r="C9" i="3" s="1"/>
  <c r="G29" i="1"/>
  <c r="C7" i="3" s="1"/>
  <c r="G36" i="1"/>
  <c r="C14" i="3" s="1"/>
  <c r="G34" i="1"/>
  <c r="C12" i="3" s="1"/>
  <c r="G32" i="1"/>
  <c r="C10" i="3" s="1"/>
  <c r="G30" i="1"/>
  <c r="C8" i="3" s="1"/>
  <c r="G28" i="1"/>
  <c r="C6" i="3" s="1"/>
  <c r="F29" i="1"/>
  <c r="F31"/>
  <c r="F33"/>
  <c r="F35"/>
  <c r="F27"/>
  <c r="F28"/>
  <c r="F30"/>
  <c r="F32"/>
  <c r="F34"/>
  <c r="F36"/>
  <c r="B8" i="3" l="1"/>
  <c r="B12"/>
  <c r="B7"/>
  <c r="B11"/>
  <c r="C5"/>
  <c r="C38" i="1"/>
  <c r="B35" i="4" s="1"/>
  <c r="B36" s="1"/>
  <c r="F37" i="1"/>
  <c r="F38" s="1"/>
  <c r="B6" i="3"/>
  <c r="B10"/>
  <c r="B14"/>
  <c r="B9"/>
  <c r="B13"/>
  <c r="C31" i="4" l="1"/>
  <c r="D31" s="1"/>
  <c r="F31" s="1"/>
  <c r="C27"/>
  <c r="D27" s="1"/>
  <c r="F27" s="1"/>
  <c r="C22"/>
  <c r="D22" s="1"/>
  <c r="F22" s="1"/>
  <c r="C23"/>
  <c r="D23" s="1"/>
  <c r="F23" s="1"/>
  <c r="C21"/>
  <c r="D21" s="1"/>
  <c r="F21" s="1"/>
  <c r="C7"/>
  <c r="D7" s="1"/>
  <c r="F7" s="1"/>
  <c r="C29"/>
  <c r="D29" s="1"/>
  <c r="F29" s="1"/>
  <c r="C26"/>
  <c r="D26" s="1"/>
  <c r="F26" s="1"/>
  <c r="C18"/>
  <c r="D18" s="1"/>
  <c r="F18" s="1"/>
  <c r="C15"/>
  <c r="D15" s="1"/>
  <c r="F15" s="1"/>
  <c r="C11"/>
  <c r="D11" s="1"/>
  <c r="F11" s="1"/>
  <c r="C14"/>
  <c r="D14" s="1"/>
  <c r="F14" s="1"/>
  <c r="C12"/>
  <c r="D12" s="1"/>
  <c r="F12" s="1"/>
  <c r="C6"/>
  <c r="D6" s="1"/>
  <c r="F6" s="1"/>
  <c r="C5"/>
  <c r="D5" s="1"/>
  <c r="C13"/>
  <c r="D13" s="1"/>
  <c r="F13" s="1"/>
  <c r="C19"/>
  <c r="D19" s="1"/>
  <c r="F19" s="1"/>
  <c r="C20"/>
  <c r="D20" s="1"/>
  <c r="F20" s="1"/>
  <c r="C24"/>
  <c r="D24" s="1"/>
  <c r="F24" s="1"/>
  <c r="C30"/>
  <c r="D30" s="1"/>
  <c r="F30" s="1"/>
  <c r="C10"/>
  <c r="D10" s="1"/>
  <c r="F10" s="1"/>
  <c r="C8"/>
  <c r="D8" s="1"/>
  <c r="F8" s="1"/>
  <c r="C9"/>
  <c r="D9" s="1"/>
  <c r="F9" s="1"/>
  <c r="C17"/>
  <c r="D17" s="1"/>
  <c r="F17" s="1"/>
  <c r="C16"/>
  <c r="D16" s="1"/>
  <c r="F16" s="1"/>
  <c r="C25"/>
  <c r="D25" s="1"/>
  <c r="F25" s="1"/>
  <c r="C28"/>
  <c r="D28" s="1"/>
  <c r="F28" s="1"/>
  <c r="C32"/>
  <c r="D32" s="1"/>
  <c r="F32" s="1"/>
  <c r="B5" i="3"/>
  <c r="C17" s="1"/>
  <c r="B17" s="1"/>
  <c r="B18" s="1"/>
  <c r="D8" l="1"/>
  <c r="E8" s="1"/>
  <c r="D12"/>
  <c r="E12" s="1"/>
  <c r="D6"/>
  <c r="E6" s="1"/>
  <c r="D13"/>
  <c r="E13" s="1"/>
  <c r="D11"/>
  <c r="E11" s="1"/>
  <c r="D10"/>
  <c r="E10" s="1"/>
  <c r="D14"/>
  <c r="E14" s="1"/>
  <c r="D9"/>
  <c r="E9" s="1"/>
  <c r="D7"/>
  <c r="E7" s="1"/>
  <c r="D5"/>
  <c r="E5" s="1"/>
  <c r="G5" s="1"/>
  <c r="B15"/>
  <c r="F5" i="4"/>
  <c r="H5" s="1"/>
  <c r="D33"/>
  <c r="D34" s="1"/>
  <c r="H12" l="1"/>
  <c r="I12" s="1"/>
  <c r="K12" s="1"/>
  <c r="H31"/>
  <c r="H21"/>
  <c r="I21" s="1"/>
  <c r="K21" s="1"/>
  <c r="H22"/>
  <c r="I22" s="1"/>
  <c r="K22" s="1"/>
  <c r="H18"/>
  <c r="I18" s="1"/>
  <c r="K18" s="1"/>
  <c r="E15" i="3"/>
  <c r="E16" s="1"/>
  <c r="H27" i="1"/>
  <c r="H31"/>
  <c r="E25" i="2" s="1"/>
  <c r="E43" s="1"/>
  <c r="G9" i="3"/>
  <c r="H32" i="1"/>
  <c r="E26" i="2" s="1"/>
  <c r="E44" s="1"/>
  <c r="G10" i="3"/>
  <c r="H35" i="1"/>
  <c r="E29" i="2" s="1"/>
  <c r="E47" s="1"/>
  <c r="G13" i="3"/>
  <c r="H34" i="1"/>
  <c r="E28" i="2" s="1"/>
  <c r="E46" s="1"/>
  <c r="G12" i="3"/>
  <c r="H29" i="1"/>
  <c r="E23" i="2" s="1"/>
  <c r="E41" s="1"/>
  <c r="G7" i="3"/>
  <c r="H36" i="1"/>
  <c r="E30" i="2" s="1"/>
  <c r="E48" s="1"/>
  <c r="G14" i="3"/>
  <c r="H33" i="1"/>
  <c r="E27" i="2" s="1"/>
  <c r="E45" s="1"/>
  <c r="G11" i="3"/>
  <c r="H28" i="1"/>
  <c r="E22" i="2" s="1"/>
  <c r="E40" s="1"/>
  <c r="G6" i="3"/>
  <c r="H30" i="1"/>
  <c r="E24" i="2" s="1"/>
  <c r="E42" s="1"/>
  <c r="G8" i="3"/>
  <c r="I8" s="1"/>
  <c r="H29" i="4"/>
  <c r="I29" s="1"/>
  <c r="K29" s="1"/>
  <c r="H11"/>
  <c r="I11" s="1"/>
  <c r="K11" s="1"/>
  <c r="H19"/>
  <c r="H16"/>
  <c r="H23"/>
  <c r="H14"/>
  <c r="I14" s="1"/>
  <c r="K14" s="1"/>
  <c r="H30"/>
  <c r="I30" s="1"/>
  <c r="K30" s="1"/>
  <c r="H32"/>
  <c r="I32" s="1"/>
  <c r="K32" s="1"/>
  <c r="H10"/>
  <c r="I10" s="1"/>
  <c r="K10" s="1"/>
  <c r="H26"/>
  <c r="H13"/>
  <c r="I13" s="1"/>
  <c r="K13" s="1"/>
  <c r="H17"/>
  <c r="I17" s="1"/>
  <c r="K17" s="1"/>
  <c r="I31"/>
  <c r="K31" s="1"/>
  <c r="G30"/>
  <c r="G29"/>
  <c r="G28"/>
  <c r="G27"/>
  <c r="I26"/>
  <c r="K26" s="1"/>
  <c r="G31"/>
  <c r="I16"/>
  <c r="K16" s="1"/>
  <c r="G21"/>
  <c r="I5"/>
  <c r="G17"/>
  <c r="G13"/>
  <c r="G11"/>
  <c r="G9"/>
  <c r="G7"/>
  <c r="G5"/>
  <c r="G32"/>
  <c r="G25"/>
  <c r="I23"/>
  <c r="K23" s="1"/>
  <c r="G20"/>
  <c r="G16"/>
  <c r="G19"/>
  <c r="I19"/>
  <c r="K19" s="1"/>
  <c r="G10"/>
  <c r="G6"/>
  <c r="G26"/>
  <c r="G24"/>
  <c r="G22"/>
  <c r="G18"/>
  <c r="G14"/>
  <c r="G15"/>
  <c r="G12"/>
  <c r="G8"/>
  <c r="G23"/>
  <c r="H24"/>
  <c r="I24" s="1"/>
  <c r="K24" s="1"/>
  <c r="H9"/>
  <c r="I9" s="1"/>
  <c r="K9" s="1"/>
  <c r="H28"/>
  <c r="I28" s="1"/>
  <c r="K28" s="1"/>
  <c r="H27"/>
  <c r="I27" s="1"/>
  <c r="K27" s="1"/>
  <c r="H7"/>
  <c r="I7" s="1"/>
  <c r="K7" s="1"/>
  <c r="H15"/>
  <c r="I15" s="1"/>
  <c r="K15" s="1"/>
  <c r="H6"/>
  <c r="I6" s="1"/>
  <c r="K6" s="1"/>
  <c r="H20"/>
  <c r="I20" s="1"/>
  <c r="K20" s="1"/>
  <c r="H8"/>
  <c r="I8" s="1"/>
  <c r="K8" s="1"/>
  <c r="H25"/>
  <c r="I25" s="1"/>
  <c r="K25" s="1"/>
  <c r="F42" i="2" l="1"/>
  <c r="E57"/>
  <c r="F57" s="1"/>
  <c r="F40"/>
  <c r="E55"/>
  <c r="F55" s="1"/>
  <c r="F45"/>
  <c r="E60"/>
  <c r="F60" s="1"/>
  <c r="F48"/>
  <c r="E63"/>
  <c r="F63" s="1"/>
  <c r="F41"/>
  <c r="E56"/>
  <c r="F56" s="1"/>
  <c r="F46"/>
  <c r="E61"/>
  <c r="F61" s="1"/>
  <c r="F47"/>
  <c r="E62"/>
  <c r="F62" s="1"/>
  <c r="F44"/>
  <c r="E59"/>
  <c r="F59" s="1"/>
  <c r="F43"/>
  <c r="E58"/>
  <c r="F58" s="1"/>
  <c r="I12" i="3"/>
  <c r="J12" s="1"/>
  <c r="L12" s="1"/>
  <c r="I14"/>
  <c r="J14" s="1"/>
  <c r="L14" s="1"/>
  <c r="I13"/>
  <c r="I9"/>
  <c r="J9" s="1"/>
  <c r="L9" s="1"/>
  <c r="J13"/>
  <c r="L13" s="1"/>
  <c r="J8"/>
  <c r="L8" s="1"/>
  <c r="I11"/>
  <c r="J11" s="1"/>
  <c r="L11" s="1"/>
  <c r="I7"/>
  <c r="J7" s="1"/>
  <c r="L7" s="1"/>
  <c r="I10"/>
  <c r="J10" s="1"/>
  <c r="L10" s="1"/>
  <c r="I6"/>
  <c r="J6" s="1"/>
  <c r="E21" i="2"/>
  <c r="H37" i="1"/>
  <c r="I5" i="3"/>
  <c r="J5" s="1"/>
  <c r="L5" s="1"/>
  <c r="H13"/>
  <c r="H9"/>
  <c r="H6"/>
  <c r="H5"/>
  <c r="H14"/>
  <c r="H12"/>
  <c r="H11"/>
  <c r="H8"/>
  <c r="H10"/>
  <c r="D33" i="2"/>
  <c r="H7" i="3"/>
  <c r="I34" i="4"/>
  <c r="K5"/>
  <c r="M5" s="1"/>
  <c r="L6" i="3" l="1"/>
  <c r="N9" s="1"/>
  <c r="J16"/>
  <c r="J18" s="1"/>
  <c r="M26" i="4"/>
  <c r="E39" i="2"/>
  <c r="E31"/>
  <c r="E49" s="1"/>
  <c r="E64" s="1"/>
  <c r="M14" i="4"/>
  <c r="M22"/>
  <c r="M13"/>
  <c r="M28"/>
  <c r="M6"/>
  <c r="M8"/>
  <c r="M25"/>
  <c r="M16"/>
  <c r="M11"/>
  <c r="M30"/>
  <c r="M19"/>
  <c r="M32"/>
  <c r="M12"/>
  <c r="M24"/>
  <c r="M18"/>
  <c r="M17"/>
  <c r="M9"/>
  <c r="I35"/>
  <c r="J34"/>
  <c r="M15"/>
  <c r="M29"/>
  <c r="M31"/>
  <c r="M20"/>
  <c r="M21"/>
  <c r="M7"/>
  <c r="M23"/>
  <c r="M10"/>
  <c r="M27"/>
  <c r="F39" i="2" l="1"/>
  <c r="G108" s="1"/>
  <c r="E54"/>
  <c r="F54" s="1"/>
  <c r="N7" i="3"/>
  <c r="N10"/>
  <c r="K16"/>
  <c r="M12" s="1"/>
  <c r="J17"/>
  <c r="N13"/>
  <c r="N11"/>
  <c r="N12"/>
  <c r="N5"/>
  <c r="M10"/>
  <c r="N6"/>
  <c r="N14"/>
  <c r="N8"/>
  <c r="G112" i="2"/>
  <c r="L32" i="4"/>
  <c r="N32" s="1"/>
  <c r="P32" s="1"/>
  <c r="L31"/>
  <c r="N31" s="1"/>
  <c r="P31" s="1"/>
  <c r="L30"/>
  <c r="N30" s="1"/>
  <c r="P30" s="1"/>
  <c r="L28"/>
  <c r="N28" s="1"/>
  <c r="P28" s="1"/>
  <c r="L23"/>
  <c r="N23" s="1"/>
  <c r="P23" s="1"/>
  <c r="J30"/>
  <c r="J28"/>
  <c r="L26"/>
  <c r="N26" s="1"/>
  <c r="P26" s="1"/>
  <c r="L24"/>
  <c r="N24" s="1"/>
  <c r="P24" s="1"/>
  <c r="J21"/>
  <c r="J19"/>
  <c r="J17"/>
  <c r="J15"/>
  <c r="L22"/>
  <c r="N22" s="1"/>
  <c r="P22" s="1"/>
  <c r="L18"/>
  <c r="N18" s="1"/>
  <c r="P18" s="1"/>
  <c r="L14"/>
  <c r="N14" s="1"/>
  <c r="P14" s="1"/>
  <c r="J13"/>
  <c r="J12"/>
  <c r="J11"/>
  <c r="J10"/>
  <c r="J9"/>
  <c r="J8"/>
  <c r="J7"/>
  <c r="J6"/>
  <c r="J5"/>
  <c r="J22"/>
  <c r="J14"/>
  <c r="J18"/>
  <c r="J32"/>
  <c r="J31"/>
  <c r="L29"/>
  <c r="N29" s="1"/>
  <c r="P29" s="1"/>
  <c r="L27"/>
  <c r="N27" s="1"/>
  <c r="P27" s="1"/>
  <c r="J23"/>
  <c r="J29"/>
  <c r="J27"/>
  <c r="L25"/>
  <c r="N25" s="1"/>
  <c r="P25" s="1"/>
  <c r="L21"/>
  <c r="N21" s="1"/>
  <c r="P21" s="1"/>
  <c r="L19"/>
  <c r="N19" s="1"/>
  <c r="P19" s="1"/>
  <c r="L17"/>
  <c r="N17" s="1"/>
  <c r="P17" s="1"/>
  <c r="L15"/>
  <c r="N15" s="1"/>
  <c r="P15" s="1"/>
  <c r="J25"/>
  <c r="J20"/>
  <c r="J16"/>
  <c r="L13"/>
  <c r="N13" s="1"/>
  <c r="P13" s="1"/>
  <c r="L12"/>
  <c r="N12" s="1"/>
  <c r="P12" s="1"/>
  <c r="L11"/>
  <c r="N11" s="1"/>
  <c r="P11" s="1"/>
  <c r="L10"/>
  <c r="N10" s="1"/>
  <c r="P10" s="1"/>
  <c r="L8"/>
  <c r="N8" s="1"/>
  <c r="P8" s="1"/>
  <c r="L6"/>
  <c r="N6" s="1"/>
  <c r="P6" s="1"/>
  <c r="J26"/>
  <c r="J24"/>
  <c r="L9"/>
  <c r="N9" s="1"/>
  <c r="P9" s="1"/>
  <c r="L7"/>
  <c r="N7" s="1"/>
  <c r="P7" s="1"/>
  <c r="L5"/>
  <c r="N5" s="1"/>
  <c r="L20"/>
  <c r="N20" s="1"/>
  <c r="P20" s="1"/>
  <c r="L16"/>
  <c r="N16" s="1"/>
  <c r="P16" s="1"/>
  <c r="G43" i="2" l="1"/>
  <c r="G40"/>
  <c r="G42"/>
  <c r="G111"/>
  <c r="H54"/>
  <c r="H56"/>
  <c r="H55"/>
  <c r="G41"/>
  <c r="G46"/>
  <c r="G110"/>
  <c r="G39"/>
  <c r="G47"/>
  <c r="G45"/>
  <c r="G44"/>
  <c r="G48"/>
  <c r="G109"/>
  <c r="G113"/>
  <c r="G107"/>
  <c r="H62"/>
  <c r="H60"/>
  <c r="H58"/>
  <c r="H61"/>
  <c r="H59"/>
  <c r="H57"/>
  <c r="H63"/>
  <c r="O10" i="3"/>
  <c r="Q10" s="1"/>
  <c r="K8"/>
  <c r="M13"/>
  <c r="O13" s="1"/>
  <c r="Q13" s="1"/>
  <c r="M9"/>
  <c r="O9" s="1"/>
  <c r="Q9" s="1"/>
  <c r="O12"/>
  <c r="Q12" s="1"/>
  <c r="M8"/>
  <c r="O8" s="1"/>
  <c r="Q8" s="1"/>
  <c r="M5"/>
  <c r="O5" s="1"/>
  <c r="M6"/>
  <c r="O6" s="1"/>
  <c r="Q6" s="1"/>
  <c r="K14"/>
  <c r="M11"/>
  <c r="O11" s="1"/>
  <c r="Q11" s="1"/>
  <c r="K13"/>
  <c r="K11"/>
  <c r="K10"/>
  <c r="K12"/>
  <c r="K5"/>
  <c r="K6"/>
  <c r="K7"/>
  <c r="K9"/>
  <c r="M14"/>
  <c r="O14" s="1"/>
  <c r="Q14" s="1"/>
  <c r="M7"/>
  <c r="O7" s="1"/>
  <c r="Q7" s="1"/>
  <c r="P5" i="4"/>
  <c r="R5" s="1"/>
  <c r="N34"/>
  <c r="I63" i="2" l="1"/>
  <c r="I59"/>
  <c r="I58"/>
  <c r="I62"/>
  <c r="I55"/>
  <c r="I54"/>
  <c r="I57"/>
  <c r="I61"/>
  <c r="I60"/>
  <c r="I56"/>
  <c r="R9" i="4"/>
  <c r="R30"/>
  <c r="R10"/>
  <c r="R29"/>
  <c r="R14"/>
  <c r="R24"/>
  <c r="R17"/>
  <c r="R7"/>
  <c r="R28"/>
  <c r="R15"/>
  <c r="Q5" i="3"/>
  <c r="O16"/>
  <c r="R32" i="4"/>
  <c r="R23"/>
  <c r="R18"/>
  <c r="R21"/>
  <c r="R12"/>
  <c r="R6"/>
  <c r="R20"/>
  <c r="R31"/>
  <c r="R26"/>
  <c r="R25"/>
  <c r="R11"/>
  <c r="R22"/>
  <c r="R27"/>
  <c r="R19"/>
  <c r="R13"/>
  <c r="R8"/>
  <c r="R16"/>
  <c r="N35"/>
  <c r="O34"/>
  <c r="P16" i="3" l="1"/>
  <c r="O18"/>
  <c r="O17"/>
  <c r="S5"/>
  <c r="S12"/>
  <c r="S9"/>
  <c r="S7"/>
  <c r="S14"/>
  <c r="S11"/>
  <c r="S10"/>
  <c r="S8"/>
  <c r="S13"/>
  <c r="S6"/>
  <c r="Q32" i="4"/>
  <c r="S32" s="1"/>
  <c r="U32" s="1"/>
  <c r="Q30"/>
  <c r="S30" s="1"/>
  <c r="U30" s="1"/>
  <c r="Q28"/>
  <c r="S28" s="1"/>
  <c r="U28" s="1"/>
  <c r="Q23"/>
  <c r="S23" s="1"/>
  <c r="U23" s="1"/>
  <c r="Q25"/>
  <c r="S25" s="1"/>
  <c r="U25" s="1"/>
  <c r="Q21"/>
  <c r="S21" s="1"/>
  <c r="U21" s="1"/>
  <c r="Q17"/>
  <c r="S17" s="1"/>
  <c r="U17" s="1"/>
  <c r="Q22"/>
  <c r="S22" s="1"/>
  <c r="U22" s="1"/>
  <c r="Q14"/>
  <c r="S14" s="1"/>
  <c r="U14" s="1"/>
  <c r="Q12"/>
  <c r="S12" s="1"/>
  <c r="U12" s="1"/>
  <c r="Q10"/>
  <c r="S10" s="1"/>
  <c r="U10" s="1"/>
  <c r="Q8"/>
  <c r="S8" s="1"/>
  <c r="U8" s="1"/>
  <c r="Q6"/>
  <c r="S6" s="1"/>
  <c r="U6" s="1"/>
  <c r="Q16"/>
  <c r="S16" s="1"/>
  <c r="U16" s="1"/>
  <c r="Q31"/>
  <c r="S31" s="1"/>
  <c r="U31" s="1"/>
  <c r="Q29"/>
  <c r="S29" s="1"/>
  <c r="U29" s="1"/>
  <c r="Q27"/>
  <c r="S27" s="1"/>
  <c r="U27" s="1"/>
  <c r="Q26"/>
  <c r="S26" s="1"/>
  <c r="U26" s="1"/>
  <c r="Q24"/>
  <c r="S24" s="1"/>
  <c r="U24" s="1"/>
  <c r="Q19"/>
  <c r="S19" s="1"/>
  <c r="U19" s="1"/>
  <c r="Q15"/>
  <c r="S15" s="1"/>
  <c r="U15" s="1"/>
  <c r="Q18"/>
  <c r="S18" s="1"/>
  <c r="U18" s="1"/>
  <c r="Q13"/>
  <c r="S13" s="1"/>
  <c r="U13" s="1"/>
  <c r="Q11"/>
  <c r="S11" s="1"/>
  <c r="U11" s="1"/>
  <c r="Q9"/>
  <c r="S9" s="1"/>
  <c r="U9" s="1"/>
  <c r="Q7"/>
  <c r="S7" s="1"/>
  <c r="U7" s="1"/>
  <c r="Q5"/>
  <c r="S5" s="1"/>
  <c r="Q20"/>
  <c r="S20" s="1"/>
  <c r="U20" s="1"/>
  <c r="R10" i="3" l="1"/>
  <c r="T10" s="1"/>
  <c r="V10" s="1"/>
  <c r="R13"/>
  <c r="T13" s="1"/>
  <c r="V13" s="1"/>
  <c r="P18"/>
  <c r="R11"/>
  <c r="T11" s="1"/>
  <c r="V11" s="1"/>
  <c r="R9"/>
  <c r="T9" s="1"/>
  <c r="V9" s="1"/>
  <c r="R14"/>
  <c r="T14" s="1"/>
  <c r="V14" s="1"/>
  <c r="R8"/>
  <c r="T8" s="1"/>
  <c r="V8" s="1"/>
  <c r="R7"/>
  <c r="T7" s="1"/>
  <c r="V7" s="1"/>
  <c r="R12"/>
  <c r="T12" s="1"/>
  <c r="V12" s="1"/>
  <c r="R6"/>
  <c r="T6" s="1"/>
  <c r="V6" s="1"/>
  <c r="R5"/>
  <c r="T5" s="1"/>
  <c r="S34" i="4"/>
  <c r="U5"/>
  <c r="W5" s="1"/>
  <c r="W28" l="1"/>
  <c r="W10"/>
  <c r="W24"/>
  <c r="V5" i="3"/>
  <c r="T16"/>
  <c r="W17" i="4"/>
  <c r="W31"/>
  <c r="W13"/>
  <c r="W32"/>
  <c r="W25"/>
  <c r="W14"/>
  <c r="W6"/>
  <c r="W27"/>
  <c r="W15"/>
  <c r="W9"/>
  <c r="W21"/>
  <c r="W16"/>
  <c r="W18"/>
  <c r="W30"/>
  <c r="W12"/>
  <c r="W26"/>
  <c r="W7"/>
  <c r="T34"/>
  <c r="S35"/>
  <c r="W23"/>
  <c r="W22"/>
  <c r="W8"/>
  <c r="W29"/>
  <c r="W19"/>
  <c r="W11"/>
  <c r="W20"/>
  <c r="X6" i="3" l="1"/>
  <c r="X5"/>
  <c r="X11"/>
  <c r="X10"/>
  <c r="X8"/>
  <c r="X9"/>
  <c r="X13"/>
  <c r="T17"/>
  <c r="U16"/>
  <c r="T18"/>
  <c r="X7"/>
  <c r="X12"/>
  <c r="X14"/>
  <c r="V32" i="4"/>
  <c r="X32" s="1"/>
  <c r="Z32" s="1"/>
  <c r="V30"/>
  <c r="X30" s="1"/>
  <c r="Z30" s="1"/>
  <c r="V28"/>
  <c r="X28" s="1"/>
  <c r="Z28" s="1"/>
  <c r="V23"/>
  <c r="X23" s="1"/>
  <c r="Z23" s="1"/>
  <c r="V25"/>
  <c r="X25" s="1"/>
  <c r="Z25" s="1"/>
  <c r="V21"/>
  <c r="X21" s="1"/>
  <c r="Z21" s="1"/>
  <c r="V17"/>
  <c r="X17" s="1"/>
  <c r="Z17" s="1"/>
  <c r="V22"/>
  <c r="X22" s="1"/>
  <c r="Z22" s="1"/>
  <c r="V14"/>
  <c r="X14" s="1"/>
  <c r="Z14" s="1"/>
  <c r="V12"/>
  <c r="X12" s="1"/>
  <c r="Z12" s="1"/>
  <c r="V10"/>
  <c r="X10" s="1"/>
  <c r="Z10" s="1"/>
  <c r="V8"/>
  <c r="X8" s="1"/>
  <c r="Z8" s="1"/>
  <c r="V6"/>
  <c r="X6" s="1"/>
  <c r="Z6" s="1"/>
  <c r="V20"/>
  <c r="X20" s="1"/>
  <c r="Z20" s="1"/>
  <c r="V31"/>
  <c r="X31" s="1"/>
  <c r="Z31" s="1"/>
  <c r="V29"/>
  <c r="X29" s="1"/>
  <c r="Z29" s="1"/>
  <c r="V27"/>
  <c r="X27" s="1"/>
  <c r="Z27" s="1"/>
  <c r="V26"/>
  <c r="X26" s="1"/>
  <c r="Z26" s="1"/>
  <c r="V24"/>
  <c r="X24" s="1"/>
  <c r="Z24" s="1"/>
  <c r="V19"/>
  <c r="X19" s="1"/>
  <c r="Z19" s="1"/>
  <c r="V15"/>
  <c r="X15" s="1"/>
  <c r="Z15" s="1"/>
  <c r="V18"/>
  <c r="X18" s="1"/>
  <c r="Z18" s="1"/>
  <c r="V13"/>
  <c r="X13" s="1"/>
  <c r="Z13" s="1"/>
  <c r="V11"/>
  <c r="X11" s="1"/>
  <c r="Z11" s="1"/>
  <c r="V9"/>
  <c r="X9" s="1"/>
  <c r="Z9" s="1"/>
  <c r="V7"/>
  <c r="X7" s="1"/>
  <c r="Z7" s="1"/>
  <c r="V5"/>
  <c r="X5" s="1"/>
  <c r="V16"/>
  <c r="X16" s="1"/>
  <c r="Z16" s="1"/>
  <c r="W14" i="3" l="1"/>
  <c r="Y14" s="1"/>
  <c r="AA14" s="1"/>
  <c r="W8"/>
  <c r="Y8" s="1"/>
  <c r="AA8" s="1"/>
  <c r="W9"/>
  <c r="Y9" s="1"/>
  <c r="AA9" s="1"/>
  <c r="W12"/>
  <c r="Y12" s="1"/>
  <c r="AA12" s="1"/>
  <c r="W6"/>
  <c r="Y6" s="1"/>
  <c r="AA6" s="1"/>
  <c r="W7"/>
  <c r="Y7" s="1"/>
  <c r="AA7" s="1"/>
  <c r="W10"/>
  <c r="Y10" s="1"/>
  <c r="AA10" s="1"/>
  <c r="U18"/>
  <c r="W5"/>
  <c r="Y5" s="1"/>
  <c r="W11"/>
  <c r="Y11" s="1"/>
  <c r="AA11" s="1"/>
  <c r="W13"/>
  <c r="Y13" s="1"/>
  <c r="AA13" s="1"/>
  <c r="X34" i="4"/>
  <c r="Z5"/>
  <c r="AB5" s="1"/>
  <c r="AB22" l="1"/>
  <c r="AB11"/>
  <c r="AB29"/>
  <c r="AB10"/>
  <c r="Y16" i="3"/>
  <c r="AA5"/>
  <c r="AB23" i="4"/>
  <c r="AB8"/>
  <c r="AB19"/>
  <c r="AB16"/>
  <c r="AB28"/>
  <c r="AB24"/>
  <c r="AB30"/>
  <c r="AB21"/>
  <c r="AB12"/>
  <c r="AB20"/>
  <c r="AB26"/>
  <c r="AB18"/>
  <c r="AB7"/>
  <c r="AB17"/>
  <c r="AB31"/>
  <c r="AB13"/>
  <c r="AB32"/>
  <c r="AB25"/>
  <c r="AB14"/>
  <c r="AB6"/>
  <c r="AB27"/>
  <c r="AB15"/>
  <c r="AB9"/>
  <c r="X35"/>
  <c r="Y34"/>
  <c r="AC11" i="3" l="1"/>
  <c r="AC9"/>
  <c r="AC6"/>
  <c r="AC14"/>
  <c r="AC5"/>
  <c r="AC7"/>
  <c r="AC13"/>
  <c r="AC8"/>
  <c r="AC10"/>
  <c r="Y18"/>
  <c r="Z16"/>
  <c r="Y17"/>
  <c r="AC12"/>
  <c r="AA31" i="4"/>
  <c r="AC31" s="1"/>
  <c r="AE31" s="1"/>
  <c r="AA29"/>
  <c r="AC29" s="1"/>
  <c r="AE29" s="1"/>
  <c r="AA27"/>
  <c r="AC27" s="1"/>
  <c r="AE27" s="1"/>
  <c r="AA26"/>
  <c r="AC26" s="1"/>
  <c r="AE26" s="1"/>
  <c r="AA24"/>
  <c r="AC24" s="1"/>
  <c r="AE24" s="1"/>
  <c r="AA19"/>
  <c r="AC19" s="1"/>
  <c r="AE19" s="1"/>
  <c r="AA15"/>
  <c r="AC15" s="1"/>
  <c r="AE15" s="1"/>
  <c r="AA18"/>
  <c r="AC18" s="1"/>
  <c r="AE18" s="1"/>
  <c r="AA13"/>
  <c r="AC13" s="1"/>
  <c r="AE13" s="1"/>
  <c r="AA11"/>
  <c r="AC11" s="1"/>
  <c r="AE11" s="1"/>
  <c r="AA9"/>
  <c r="AC9" s="1"/>
  <c r="AE9" s="1"/>
  <c r="AA7"/>
  <c r="AC7" s="1"/>
  <c r="AE7" s="1"/>
  <c r="AA5"/>
  <c r="AC5" s="1"/>
  <c r="AA20"/>
  <c r="AC20" s="1"/>
  <c r="AE20" s="1"/>
  <c r="AA32"/>
  <c r="AC32" s="1"/>
  <c r="AE32" s="1"/>
  <c r="AA30"/>
  <c r="AC30" s="1"/>
  <c r="AE30" s="1"/>
  <c r="AA28"/>
  <c r="AC28" s="1"/>
  <c r="AE28" s="1"/>
  <c r="AA23"/>
  <c r="AC23" s="1"/>
  <c r="AE23" s="1"/>
  <c r="AA25"/>
  <c r="AC25" s="1"/>
  <c r="AE25" s="1"/>
  <c r="AA21"/>
  <c r="AC21" s="1"/>
  <c r="AE21" s="1"/>
  <c r="AA17"/>
  <c r="AC17" s="1"/>
  <c r="AE17" s="1"/>
  <c r="AA22"/>
  <c r="AC22" s="1"/>
  <c r="AE22" s="1"/>
  <c r="AA14"/>
  <c r="AC14" s="1"/>
  <c r="AE14" s="1"/>
  <c r="AA12"/>
  <c r="AC12" s="1"/>
  <c r="AE12" s="1"/>
  <c r="AA10"/>
  <c r="AC10" s="1"/>
  <c r="AE10" s="1"/>
  <c r="AA8"/>
  <c r="AC8" s="1"/>
  <c r="AE8" s="1"/>
  <c r="AA6"/>
  <c r="AC6" s="1"/>
  <c r="AE6" s="1"/>
  <c r="AA16"/>
  <c r="AC16" s="1"/>
  <c r="AE16" s="1"/>
  <c r="AB14" i="3" l="1"/>
  <c r="AD14" s="1"/>
  <c r="AF14" s="1"/>
  <c r="AB8"/>
  <c r="AD8" s="1"/>
  <c r="AF8" s="1"/>
  <c r="AB7"/>
  <c r="AD7" s="1"/>
  <c r="AF7" s="1"/>
  <c r="AB12"/>
  <c r="AD12" s="1"/>
  <c r="AF12" s="1"/>
  <c r="AB6"/>
  <c r="AD6" s="1"/>
  <c r="AF6" s="1"/>
  <c r="AB5"/>
  <c r="AD5" s="1"/>
  <c r="AB10"/>
  <c r="AD10" s="1"/>
  <c r="AF10" s="1"/>
  <c r="AB13"/>
  <c r="AD13" s="1"/>
  <c r="AF13" s="1"/>
  <c r="Z18"/>
  <c r="AB11"/>
  <c r="AD11" s="1"/>
  <c r="AF11" s="1"/>
  <c r="AB9"/>
  <c r="AD9" s="1"/>
  <c r="AF9" s="1"/>
  <c r="AC34" i="4"/>
  <c r="AE5"/>
  <c r="AG5" s="1"/>
  <c r="AF5" i="3" l="1"/>
  <c r="AH8" s="1"/>
  <c r="AD16"/>
  <c r="AG24" i="4"/>
  <c r="AG31"/>
  <c r="AG13"/>
  <c r="AG28"/>
  <c r="AG10"/>
  <c r="AG19"/>
  <c r="AG20"/>
  <c r="AG22"/>
  <c r="AG27"/>
  <c r="AG15"/>
  <c r="AG9"/>
  <c r="AG17"/>
  <c r="AG29"/>
  <c r="AG11"/>
  <c r="AG23"/>
  <c r="AG8"/>
  <c r="AC35"/>
  <c r="AD34"/>
  <c r="AG32"/>
  <c r="AG25"/>
  <c r="AG14"/>
  <c r="AG6"/>
  <c r="AG26"/>
  <c r="AG18"/>
  <c r="AG7"/>
  <c r="AG30"/>
  <c r="AG21"/>
  <c r="AG12"/>
  <c r="AG16"/>
  <c r="AH12" i="3" l="1"/>
  <c r="AH10"/>
  <c r="AH14"/>
  <c r="AH6"/>
  <c r="AH9"/>
  <c r="AH5"/>
  <c r="AH11"/>
  <c r="AH7"/>
  <c r="AE16"/>
  <c r="AD18"/>
  <c r="AD17"/>
  <c r="AH13"/>
  <c r="AF31" i="4"/>
  <c r="AH31" s="1"/>
  <c r="AF29"/>
  <c r="AH29" s="1"/>
  <c r="AF27"/>
  <c r="AH27" s="1"/>
  <c r="AF26"/>
  <c r="AH26" s="1"/>
  <c r="AF24"/>
  <c r="AH24" s="1"/>
  <c r="AF19"/>
  <c r="AH19" s="1"/>
  <c r="AF15"/>
  <c r="AH15" s="1"/>
  <c r="AF18"/>
  <c r="AH18" s="1"/>
  <c r="AF13"/>
  <c r="AH13" s="1"/>
  <c r="AF11"/>
  <c r="AH11" s="1"/>
  <c r="AF9"/>
  <c r="AH9" s="1"/>
  <c r="AF7"/>
  <c r="AH7" s="1"/>
  <c r="AF5"/>
  <c r="AH5" s="1"/>
  <c r="AF16"/>
  <c r="AH16" s="1"/>
  <c r="AF32"/>
  <c r="AH32" s="1"/>
  <c r="AF30"/>
  <c r="AH30" s="1"/>
  <c r="AF28"/>
  <c r="AH28" s="1"/>
  <c r="AF23"/>
  <c r="AH23" s="1"/>
  <c r="AF25"/>
  <c r="AH25" s="1"/>
  <c r="AF21"/>
  <c r="AH21" s="1"/>
  <c r="AF17"/>
  <c r="AH17" s="1"/>
  <c r="AF22"/>
  <c r="AH22" s="1"/>
  <c r="AF14"/>
  <c r="AH14" s="1"/>
  <c r="AF12"/>
  <c r="AH12" s="1"/>
  <c r="AF10"/>
  <c r="AH10" s="1"/>
  <c r="AF8"/>
  <c r="AH8" s="1"/>
  <c r="AF6"/>
  <c r="AH6" s="1"/>
  <c r="AF20"/>
  <c r="AH20" s="1"/>
  <c r="AG14" i="3" l="1"/>
  <c r="AI14" s="1"/>
  <c r="AG8"/>
  <c r="AI8" s="1"/>
  <c r="AG9"/>
  <c r="AI9" s="1"/>
  <c r="AG12"/>
  <c r="AI12" s="1"/>
  <c r="AG6"/>
  <c r="AI6" s="1"/>
  <c r="AG7"/>
  <c r="AI7" s="1"/>
  <c r="AG10"/>
  <c r="AI10" s="1"/>
  <c r="AE18"/>
  <c r="AG5"/>
  <c r="AI5" s="1"/>
  <c r="AG11"/>
  <c r="AI11" s="1"/>
  <c r="AG13"/>
  <c r="AI13" s="1"/>
  <c r="AJ6" i="4"/>
  <c r="AI6"/>
  <c r="AJ10"/>
  <c r="AI10"/>
  <c r="AJ14"/>
  <c r="AI14"/>
  <c r="AJ17"/>
  <c r="AI17"/>
  <c r="AI25"/>
  <c r="AJ25"/>
  <c r="AJ28"/>
  <c r="AI28"/>
  <c r="AJ32"/>
  <c r="AI32"/>
  <c r="AI5"/>
  <c r="AH34"/>
  <c r="AJ5"/>
  <c r="AI9"/>
  <c r="AJ9"/>
  <c r="AI13"/>
  <c r="AJ13"/>
  <c r="AJ15"/>
  <c r="AI15"/>
  <c r="AI24"/>
  <c r="AJ24"/>
  <c r="AJ27"/>
  <c r="AI27"/>
  <c r="AI31"/>
  <c r="AJ31"/>
  <c r="AJ20"/>
  <c r="AI20"/>
  <c r="AI8"/>
  <c r="AJ8"/>
  <c r="AJ12"/>
  <c r="AI12"/>
  <c r="AJ22"/>
  <c r="AI22"/>
  <c r="AI21"/>
  <c r="AJ21"/>
  <c r="AI23"/>
  <c r="AJ23"/>
  <c r="AJ30"/>
  <c r="AI30"/>
  <c r="AI16"/>
  <c r="AJ16"/>
  <c r="AI7"/>
  <c r="AJ7"/>
  <c r="AI11"/>
  <c r="AJ11"/>
  <c r="AI18"/>
  <c r="AJ18"/>
  <c r="AI19"/>
  <c r="AJ19"/>
  <c r="AI26"/>
  <c r="AJ26"/>
  <c r="AJ29"/>
  <c r="AI29"/>
  <c r="AJ11" i="3" l="1"/>
  <c r="AK11"/>
  <c r="AK7"/>
  <c r="AJ7"/>
  <c r="AK12"/>
  <c r="AJ12"/>
  <c r="AJ8"/>
  <c r="AK8"/>
  <c r="AJ13"/>
  <c r="AK13"/>
  <c r="AI16"/>
  <c r="AK5"/>
  <c r="AJ5"/>
  <c r="AJ10"/>
  <c r="AK10"/>
  <c r="AK6"/>
  <c r="AJ6"/>
  <c r="AK9"/>
  <c r="AJ9"/>
  <c r="AJ14"/>
  <c r="AK14"/>
  <c r="AL29" i="4"/>
  <c r="AL30"/>
  <c r="AL22"/>
  <c r="AL12"/>
  <c r="AL20"/>
  <c r="AL31"/>
  <c r="AL24"/>
  <c r="AL13"/>
  <c r="AL9"/>
  <c r="AL5"/>
  <c r="AL32"/>
  <c r="AL28"/>
  <c r="AL17"/>
  <c r="AL14"/>
  <c r="AL10"/>
  <c r="AL6"/>
  <c r="AL26"/>
  <c r="AL19"/>
  <c r="AL18"/>
  <c r="AL11"/>
  <c r="AL7"/>
  <c r="AL16"/>
  <c r="AL23"/>
  <c r="AL21"/>
  <c r="AL8"/>
  <c r="AL27"/>
  <c r="AL15"/>
  <c r="AH35"/>
  <c r="AI34"/>
  <c r="AL25"/>
  <c r="AM9" i="3" l="1"/>
  <c r="AM6"/>
  <c r="AM5"/>
  <c r="AM13"/>
  <c r="AM8"/>
  <c r="AM11"/>
  <c r="AM14"/>
  <c r="AM10"/>
  <c r="AI17"/>
  <c r="AJ16"/>
  <c r="AI18"/>
  <c r="AM12"/>
  <c r="AM7"/>
  <c r="AK32" i="4"/>
  <c r="AM32" s="1"/>
  <c r="AO32" s="1"/>
  <c r="AK30"/>
  <c r="AM30" s="1"/>
  <c r="AO30" s="1"/>
  <c r="AK28"/>
  <c r="AM28" s="1"/>
  <c r="AO28" s="1"/>
  <c r="AK26"/>
  <c r="AM26" s="1"/>
  <c r="AO26" s="1"/>
  <c r="AK24"/>
  <c r="AM24" s="1"/>
  <c r="AO24" s="1"/>
  <c r="AK22"/>
  <c r="AM22" s="1"/>
  <c r="AO22" s="1"/>
  <c r="AK18"/>
  <c r="AM18" s="1"/>
  <c r="AO18" s="1"/>
  <c r="AK14"/>
  <c r="AM14" s="1"/>
  <c r="AO14" s="1"/>
  <c r="AK17"/>
  <c r="AM17" s="1"/>
  <c r="AO17" s="1"/>
  <c r="AK13"/>
  <c r="AM13" s="1"/>
  <c r="AO13" s="1"/>
  <c r="AK9"/>
  <c r="AM9" s="1"/>
  <c r="AO9" s="1"/>
  <c r="AK5"/>
  <c r="AM5" s="1"/>
  <c r="AK12"/>
  <c r="AM12" s="1"/>
  <c r="AO12" s="1"/>
  <c r="AK8"/>
  <c r="AM8" s="1"/>
  <c r="AO8" s="1"/>
  <c r="AK31"/>
  <c r="AM31" s="1"/>
  <c r="AO31" s="1"/>
  <c r="AK29"/>
  <c r="AM29" s="1"/>
  <c r="AO29" s="1"/>
  <c r="AK27"/>
  <c r="AM27" s="1"/>
  <c r="AO27" s="1"/>
  <c r="AK25"/>
  <c r="AM25" s="1"/>
  <c r="AO25" s="1"/>
  <c r="AK23"/>
  <c r="AM23" s="1"/>
  <c r="AO23" s="1"/>
  <c r="AK20"/>
  <c r="AM20" s="1"/>
  <c r="AO20" s="1"/>
  <c r="AK16"/>
  <c r="AM16" s="1"/>
  <c r="AO16" s="1"/>
  <c r="AK21"/>
  <c r="AM21" s="1"/>
  <c r="AO21" s="1"/>
  <c r="AK19"/>
  <c r="AM19" s="1"/>
  <c r="AO19" s="1"/>
  <c r="AK11"/>
  <c r="AM11" s="1"/>
  <c r="AO11" s="1"/>
  <c r="AK7"/>
  <c r="AM7" s="1"/>
  <c r="AO7" s="1"/>
  <c r="AK15"/>
  <c r="AM15" s="1"/>
  <c r="AO15" s="1"/>
  <c r="AK10"/>
  <c r="AM10" s="1"/>
  <c r="AO10" s="1"/>
  <c r="AK6"/>
  <c r="AM6" s="1"/>
  <c r="AO6" s="1"/>
  <c r="AL11" i="3" l="1"/>
  <c r="AN11" s="1"/>
  <c r="AP11" s="1"/>
  <c r="AL5"/>
  <c r="AN5" s="1"/>
  <c r="AL6"/>
  <c r="AN6" s="1"/>
  <c r="AP6" s="1"/>
  <c r="AL9"/>
  <c r="AN9" s="1"/>
  <c r="AP9" s="1"/>
  <c r="AL14"/>
  <c r="AN14" s="1"/>
  <c r="AP14" s="1"/>
  <c r="AJ18"/>
  <c r="AL12"/>
  <c r="AN12" s="1"/>
  <c r="AP12" s="1"/>
  <c r="AL10"/>
  <c r="AN10" s="1"/>
  <c r="AP10" s="1"/>
  <c r="AL13"/>
  <c r="AN13" s="1"/>
  <c r="AP13" s="1"/>
  <c r="AL7"/>
  <c r="AN7" s="1"/>
  <c r="AP7" s="1"/>
  <c r="AL8"/>
  <c r="AN8" s="1"/>
  <c r="AP8" s="1"/>
  <c r="AO5" i="4"/>
  <c r="AQ5" s="1"/>
  <c r="AM34"/>
  <c r="AQ31" l="1"/>
  <c r="AN16" i="3"/>
  <c r="AP5"/>
  <c r="AQ18" i="4"/>
  <c r="AQ19"/>
  <c r="AQ13"/>
  <c r="AQ28"/>
  <c r="AQ9"/>
  <c r="AQ23"/>
  <c r="AQ10"/>
  <c r="AQ30"/>
  <c r="AQ22"/>
  <c r="AQ29"/>
  <c r="AQ20"/>
  <c r="AQ11"/>
  <c r="AQ6"/>
  <c r="AQ32"/>
  <c r="AQ24"/>
  <c r="AQ17"/>
  <c r="AQ12"/>
  <c r="AQ27"/>
  <c r="AQ16"/>
  <c r="AQ7"/>
  <c r="AQ26"/>
  <c r="AQ14"/>
  <c r="AM35"/>
  <c r="AN34"/>
  <c r="AQ8"/>
  <c r="AQ25"/>
  <c r="AQ21"/>
  <c r="AQ15"/>
  <c r="AR12" i="3" l="1"/>
  <c r="AR13"/>
  <c r="AR5"/>
  <c r="AR6"/>
  <c r="AR14"/>
  <c r="AR7"/>
  <c r="AR10"/>
  <c r="AR9"/>
  <c r="AR8"/>
  <c r="AR11"/>
  <c r="AN17"/>
  <c r="AO16"/>
  <c r="AN18"/>
  <c r="AP32" i="4"/>
  <c r="AR32" s="1"/>
  <c r="AT32" s="1"/>
  <c r="AP30"/>
  <c r="AR30" s="1"/>
  <c r="AT30" s="1"/>
  <c r="AP28"/>
  <c r="AR28" s="1"/>
  <c r="AT28" s="1"/>
  <c r="AP26"/>
  <c r="AR26" s="1"/>
  <c r="AT26" s="1"/>
  <c r="AP24"/>
  <c r="AR24" s="1"/>
  <c r="AT24" s="1"/>
  <c r="AP22"/>
  <c r="AR22" s="1"/>
  <c r="AT22" s="1"/>
  <c r="AP18"/>
  <c r="AR18" s="1"/>
  <c r="AT18" s="1"/>
  <c r="AP14"/>
  <c r="AR14" s="1"/>
  <c r="AT14" s="1"/>
  <c r="AP17"/>
  <c r="AR17" s="1"/>
  <c r="AT17" s="1"/>
  <c r="AP13"/>
  <c r="AR13" s="1"/>
  <c r="AT13" s="1"/>
  <c r="AP9"/>
  <c r="AR9" s="1"/>
  <c r="AT9" s="1"/>
  <c r="AP5"/>
  <c r="AR5" s="1"/>
  <c r="AP12"/>
  <c r="AR12" s="1"/>
  <c r="AT12" s="1"/>
  <c r="AP8"/>
  <c r="AR8" s="1"/>
  <c r="AT8" s="1"/>
  <c r="AP31"/>
  <c r="AR31" s="1"/>
  <c r="AT31" s="1"/>
  <c r="AP29"/>
  <c r="AR29" s="1"/>
  <c r="AT29" s="1"/>
  <c r="AP27"/>
  <c r="AR27" s="1"/>
  <c r="AT27" s="1"/>
  <c r="AP25"/>
  <c r="AR25" s="1"/>
  <c r="AT25" s="1"/>
  <c r="AP23"/>
  <c r="AR23" s="1"/>
  <c r="AT23" s="1"/>
  <c r="AP20"/>
  <c r="AR20" s="1"/>
  <c r="AT20" s="1"/>
  <c r="AP16"/>
  <c r="AR16" s="1"/>
  <c r="AT16" s="1"/>
  <c r="AP21"/>
  <c r="AR21" s="1"/>
  <c r="AT21" s="1"/>
  <c r="AP15"/>
  <c r="AR15" s="1"/>
  <c r="AT15" s="1"/>
  <c r="AP11"/>
  <c r="AR11" s="1"/>
  <c r="AT11" s="1"/>
  <c r="AP7"/>
  <c r="AR7" s="1"/>
  <c r="AT7" s="1"/>
  <c r="AP19"/>
  <c r="AR19" s="1"/>
  <c r="AT19" s="1"/>
  <c r="AP10"/>
  <c r="AR10" s="1"/>
  <c r="AT10" s="1"/>
  <c r="AP6"/>
  <c r="AR6" s="1"/>
  <c r="AT6" s="1"/>
  <c r="AQ13" i="3" l="1"/>
  <c r="AS13" s="1"/>
  <c r="AU13" s="1"/>
  <c r="AQ8"/>
  <c r="AS8" s="1"/>
  <c r="AU8" s="1"/>
  <c r="AQ14"/>
  <c r="AS14" s="1"/>
  <c r="AU14" s="1"/>
  <c r="AQ11"/>
  <c r="AS11" s="1"/>
  <c r="AU11" s="1"/>
  <c r="AQ7"/>
  <c r="AS7" s="1"/>
  <c r="AU7" s="1"/>
  <c r="AQ10"/>
  <c r="AS10" s="1"/>
  <c r="AU10" s="1"/>
  <c r="AQ9"/>
  <c r="AS9" s="1"/>
  <c r="AU9" s="1"/>
  <c r="AQ5"/>
  <c r="AS5" s="1"/>
  <c r="AQ6"/>
  <c r="AS6" s="1"/>
  <c r="AU6" s="1"/>
  <c r="AQ12"/>
  <c r="AS12" s="1"/>
  <c r="AU12" s="1"/>
  <c r="AO18"/>
  <c r="AT5" i="4"/>
  <c r="AV5" s="1"/>
  <c r="AR34"/>
  <c r="AV13" l="1"/>
  <c r="AV24"/>
  <c r="AV16"/>
  <c r="AV12"/>
  <c r="AV30"/>
  <c r="AU5" i="3"/>
  <c r="AS16"/>
  <c r="AV32" i="4"/>
  <c r="AV17"/>
  <c r="AV27"/>
  <c r="AV7"/>
  <c r="AV22"/>
  <c r="AV29"/>
  <c r="AV20"/>
  <c r="AV11"/>
  <c r="AV6"/>
  <c r="AV28"/>
  <c r="AV18"/>
  <c r="AV9"/>
  <c r="AV31"/>
  <c r="AV23"/>
  <c r="AV15"/>
  <c r="AV10"/>
  <c r="AV26"/>
  <c r="AV14"/>
  <c r="AR35"/>
  <c r="AS34"/>
  <c r="AV8"/>
  <c r="AV25"/>
  <c r="AV21"/>
  <c r="AV19"/>
  <c r="AT16" i="3" l="1"/>
  <c r="AS17"/>
  <c r="AS18"/>
  <c r="AW13"/>
  <c r="AW6"/>
  <c r="AW9"/>
  <c r="AW7"/>
  <c r="AW14"/>
  <c r="AW12"/>
  <c r="AW8"/>
  <c r="AW10"/>
  <c r="AW5"/>
  <c r="AW11"/>
  <c r="AU31" i="4"/>
  <c r="AW31" s="1"/>
  <c r="AY31" s="1"/>
  <c r="AU29"/>
  <c r="AW29" s="1"/>
  <c r="AY29" s="1"/>
  <c r="AU27"/>
  <c r="AW27" s="1"/>
  <c r="AY27" s="1"/>
  <c r="AU25"/>
  <c r="AW25" s="1"/>
  <c r="AY25" s="1"/>
  <c r="AU23"/>
  <c r="AW23" s="1"/>
  <c r="AY23" s="1"/>
  <c r="AU20"/>
  <c r="AW20" s="1"/>
  <c r="AY20" s="1"/>
  <c r="AU16"/>
  <c r="AW16" s="1"/>
  <c r="AY16" s="1"/>
  <c r="AU21"/>
  <c r="AW21" s="1"/>
  <c r="AY21" s="1"/>
  <c r="AU19"/>
  <c r="AW19" s="1"/>
  <c r="AY19" s="1"/>
  <c r="AU11"/>
  <c r="AW11" s="1"/>
  <c r="AY11" s="1"/>
  <c r="AU7"/>
  <c r="AW7" s="1"/>
  <c r="AY7" s="1"/>
  <c r="AU15"/>
  <c r="AW15" s="1"/>
  <c r="AY15" s="1"/>
  <c r="AU10"/>
  <c r="AW10" s="1"/>
  <c r="AY10" s="1"/>
  <c r="AU6"/>
  <c r="AW6" s="1"/>
  <c r="AY6" s="1"/>
  <c r="AU32"/>
  <c r="AW32" s="1"/>
  <c r="AY32" s="1"/>
  <c r="AU30"/>
  <c r="AW30" s="1"/>
  <c r="AY30" s="1"/>
  <c r="AU28"/>
  <c r="AW28" s="1"/>
  <c r="AY28" s="1"/>
  <c r="AU26"/>
  <c r="AW26" s="1"/>
  <c r="AY26" s="1"/>
  <c r="AU24"/>
  <c r="AW24" s="1"/>
  <c r="AY24" s="1"/>
  <c r="AU22"/>
  <c r="AW22" s="1"/>
  <c r="AY22" s="1"/>
  <c r="AU18"/>
  <c r="AW18" s="1"/>
  <c r="AY18" s="1"/>
  <c r="AU14"/>
  <c r="AW14" s="1"/>
  <c r="AY14" s="1"/>
  <c r="AU17"/>
  <c r="AW17" s="1"/>
  <c r="AY17" s="1"/>
  <c r="AU13"/>
  <c r="AW13" s="1"/>
  <c r="AY13" s="1"/>
  <c r="AU9"/>
  <c r="AW9" s="1"/>
  <c r="AY9" s="1"/>
  <c r="AU5"/>
  <c r="AW5" s="1"/>
  <c r="AU12"/>
  <c r="AW12" s="1"/>
  <c r="AY12" s="1"/>
  <c r="AU8"/>
  <c r="AW8" s="1"/>
  <c r="AY8" s="1"/>
  <c r="AV9" i="3" l="1"/>
  <c r="AX9" s="1"/>
  <c r="AZ9" s="1"/>
  <c r="AV5"/>
  <c r="AX5" s="1"/>
  <c r="AT18"/>
  <c r="AV12"/>
  <c r="AX12" s="1"/>
  <c r="AZ12" s="1"/>
  <c r="AV14"/>
  <c r="AX14" s="1"/>
  <c r="AZ14" s="1"/>
  <c r="AV13"/>
  <c r="AX13" s="1"/>
  <c r="AZ13" s="1"/>
  <c r="AV8"/>
  <c r="AX8" s="1"/>
  <c r="AZ8" s="1"/>
  <c r="AV10"/>
  <c r="AX10" s="1"/>
  <c r="AZ10" s="1"/>
  <c r="AV11"/>
  <c r="AX11" s="1"/>
  <c r="AZ11" s="1"/>
  <c r="AV7"/>
  <c r="AX7" s="1"/>
  <c r="AZ7" s="1"/>
  <c r="AV6"/>
  <c r="AX6" s="1"/>
  <c r="AZ6" s="1"/>
  <c r="AW34" i="4"/>
  <c r="AY5"/>
  <c r="BA5" s="1"/>
  <c r="BA31" l="1"/>
  <c r="BA28"/>
  <c r="BA19"/>
  <c r="BA9"/>
  <c r="BA11"/>
  <c r="AX16" i="3"/>
  <c r="AZ5"/>
  <c r="BA23" i="4"/>
  <c r="BA10"/>
  <c r="BA18"/>
  <c r="BA29"/>
  <c r="BA26"/>
  <c r="BA20"/>
  <c r="BA6"/>
  <c r="BA14"/>
  <c r="BA8"/>
  <c r="BA27"/>
  <c r="BA16"/>
  <c r="BA7"/>
  <c r="BA32"/>
  <c r="BA24"/>
  <c r="BA17"/>
  <c r="BA12"/>
  <c r="BA25"/>
  <c r="BA21"/>
  <c r="BA15"/>
  <c r="BA30"/>
  <c r="BA22"/>
  <c r="BA13"/>
  <c r="AW35"/>
  <c r="AX34"/>
  <c r="BB12" i="3" l="1"/>
  <c r="BB8"/>
  <c r="BB6"/>
  <c r="BB14"/>
  <c r="BB5"/>
  <c r="BB11"/>
  <c r="BB9"/>
  <c r="BB7"/>
  <c r="BB13"/>
  <c r="AX18"/>
  <c r="AX17"/>
  <c r="AY16"/>
  <c r="BB10"/>
  <c r="AZ31" i="4"/>
  <c r="BB31" s="1"/>
  <c r="BD31" s="1"/>
  <c r="AZ29"/>
  <c r="BB29" s="1"/>
  <c r="BD29" s="1"/>
  <c r="AZ27"/>
  <c r="BB27" s="1"/>
  <c r="BD27" s="1"/>
  <c r="AZ25"/>
  <c r="BB25" s="1"/>
  <c r="BD25" s="1"/>
  <c r="AZ23"/>
  <c r="BB23" s="1"/>
  <c r="BD23" s="1"/>
  <c r="AZ20"/>
  <c r="BB20" s="1"/>
  <c r="BD20" s="1"/>
  <c r="AZ16"/>
  <c r="BB16" s="1"/>
  <c r="BD16" s="1"/>
  <c r="AZ13"/>
  <c r="BB13" s="1"/>
  <c r="BD13" s="1"/>
  <c r="AZ17"/>
  <c r="BB17" s="1"/>
  <c r="BD17" s="1"/>
  <c r="AZ11"/>
  <c r="BB11" s="1"/>
  <c r="BD11" s="1"/>
  <c r="AZ7"/>
  <c r="BB7" s="1"/>
  <c r="BD7" s="1"/>
  <c r="AZ19"/>
  <c r="BB19" s="1"/>
  <c r="BD19" s="1"/>
  <c r="AZ10"/>
  <c r="BB10" s="1"/>
  <c r="BD10" s="1"/>
  <c r="AZ6"/>
  <c r="BB6" s="1"/>
  <c r="BD6" s="1"/>
  <c r="AZ32"/>
  <c r="BB32" s="1"/>
  <c r="BD32" s="1"/>
  <c r="AZ30"/>
  <c r="BB30" s="1"/>
  <c r="BD30" s="1"/>
  <c r="AZ28"/>
  <c r="BB28" s="1"/>
  <c r="BD28" s="1"/>
  <c r="AZ26"/>
  <c r="BB26" s="1"/>
  <c r="BD26" s="1"/>
  <c r="AZ24"/>
  <c r="BB24" s="1"/>
  <c r="BD24" s="1"/>
  <c r="AZ22"/>
  <c r="BB22" s="1"/>
  <c r="BD22" s="1"/>
  <c r="AZ18"/>
  <c r="BB18" s="1"/>
  <c r="BD18" s="1"/>
  <c r="AZ14"/>
  <c r="BB14" s="1"/>
  <c r="BD14" s="1"/>
  <c r="AZ21"/>
  <c r="BB21" s="1"/>
  <c r="BD21" s="1"/>
  <c r="AZ15"/>
  <c r="BB15" s="1"/>
  <c r="BD15" s="1"/>
  <c r="AZ9"/>
  <c r="BB9" s="1"/>
  <c r="BD9" s="1"/>
  <c r="AZ5"/>
  <c r="BB5" s="1"/>
  <c r="AZ12"/>
  <c r="BB12" s="1"/>
  <c r="BD12" s="1"/>
  <c r="AZ8"/>
  <c r="BB8" s="1"/>
  <c r="BD8" s="1"/>
  <c r="BA13" i="3" l="1"/>
  <c r="BC13" s="1"/>
  <c r="BE13" s="1"/>
  <c r="BA8"/>
  <c r="BC8" s="1"/>
  <c r="BE8" s="1"/>
  <c r="BA14"/>
  <c r="BC14" s="1"/>
  <c r="BE14" s="1"/>
  <c r="BA11"/>
  <c r="BC11" s="1"/>
  <c r="BE11" s="1"/>
  <c r="BA7"/>
  <c r="BC7" s="1"/>
  <c r="BE7" s="1"/>
  <c r="BA10"/>
  <c r="BC10" s="1"/>
  <c r="BE10" s="1"/>
  <c r="BA9"/>
  <c r="BC9" s="1"/>
  <c r="BE9" s="1"/>
  <c r="BA5"/>
  <c r="BC5" s="1"/>
  <c r="BA6"/>
  <c r="BC6" s="1"/>
  <c r="BE6" s="1"/>
  <c r="BA12"/>
  <c r="BC12" s="1"/>
  <c r="BE12" s="1"/>
  <c r="AY18"/>
  <c r="BB34" i="4"/>
  <c r="BD5"/>
  <c r="BF5" s="1"/>
  <c r="BF16" l="1"/>
  <c r="BF21"/>
  <c r="BF32"/>
  <c r="BF25"/>
  <c r="BE5" i="3"/>
  <c r="BC16"/>
  <c r="BF27" i="4"/>
  <c r="BF7"/>
  <c r="BF24"/>
  <c r="BF12"/>
  <c r="BF11"/>
  <c r="BF26"/>
  <c r="BF31"/>
  <c r="BF23"/>
  <c r="BF17"/>
  <c r="BF10"/>
  <c r="BF28"/>
  <c r="BF18"/>
  <c r="BF9"/>
  <c r="BF29"/>
  <c r="BF20"/>
  <c r="BF6"/>
  <c r="BF14"/>
  <c r="BF13"/>
  <c r="BF19"/>
  <c r="BF30"/>
  <c r="BF22"/>
  <c r="BF15"/>
  <c r="BB35"/>
  <c r="BC34"/>
  <c r="BF8"/>
  <c r="BG13" i="3" l="1"/>
  <c r="BG14"/>
  <c r="BG6"/>
  <c r="BG5"/>
  <c r="BG7"/>
  <c r="BG10"/>
  <c r="BG9"/>
  <c r="BG11"/>
  <c r="BC18"/>
  <c r="BC17"/>
  <c r="BD16"/>
  <c r="BG8"/>
  <c r="BG12"/>
  <c r="BE32" i="4"/>
  <c r="BG32" s="1"/>
  <c r="BI32" s="1"/>
  <c r="BE30"/>
  <c r="BG30" s="1"/>
  <c r="BI30" s="1"/>
  <c r="BE28"/>
  <c r="BG28" s="1"/>
  <c r="BI28" s="1"/>
  <c r="BE26"/>
  <c r="BG26" s="1"/>
  <c r="BI26" s="1"/>
  <c r="BE24"/>
  <c r="BG24" s="1"/>
  <c r="BI24" s="1"/>
  <c r="BE22"/>
  <c r="BG22" s="1"/>
  <c r="BI22" s="1"/>
  <c r="BE18"/>
  <c r="BG18" s="1"/>
  <c r="BI18" s="1"/>
  <c r="BE14"/>
  <c r="BG14" s="1"/>
  <c r="BI14" s="1"/>
  <c r="BE21"/>
  <c r="BG21" s="1"/>
  <c r="BI21" s="1"/>
  <c r="BE19"/>
  <c r="BG19" s="1"/>
  <c r="BI19" s="1"/>
  <c r="BE9"/>
  <c r="BG9" s="1"/>
  <c r="BI9" s="1"/>
  <c r="BE5"/>
  <c r="BG5" s="1"/>
  <c r="BE12"/>
  <c r="BG12" s="1"/>
  <c r="BI12" s="1"/>
  <c r="BE8"/>
  <c r="BG8" s="1"/>
  <c r="BI8" s="1"/>
  <c r="BE31"/>
  <c r="BG31" s="1"/>
  <c r="BI31" s="1"/>
  <c r="BE29"/>
  <c r="BG29" s="1"/>
  <c r="BI29" s="1"/>
  <c r="BE27"/>
  <c r="BG27" s="1"/>
  <c r="BI27" s="1"/>
  <c r="BE25"/>
  <c r="BG25" s="1"/>
  <c r="BI25" s="1"/>
  <c r="BE23"/>
  <c r="BG23" s="1"/>
  <c r="BI23" s="1"/>
  <c r="BE20"/>
  <c r="BG20" s="1"/>
  <c r="BI20" s="1"/>
  <c r="BE16"/>
  <c r="BG16" s="1"/>
  <c r="BI16" s="1"/>
  <c r="BE13"/>
  <c r="BG13" s="1"/>
  <c r="BI13" s="1"/>
  <c r="BE17"/>
  <c r="BG17" s="1"/>
  <c r="BI17" s="1"/>
  <c r="BE11"/>
  <c r="BG11" s="1"/>
  <c r="BI11" s="1"/>
  <c r="BE7"/>
  <c r="BG7" s="1"/>
  <c r="BI7" s="1"/>
  <c r="BE15"/>
  <c r="BG15" s="1"/>
  <c r="BI15" s="1"/>
  <c r="BE10"/>
  <c r="BG10" s="1"/>
  <c r="BI10" s="1"/>
  <c r="BE6"/>
  <c r="BG6" s="1"/>
  <c r="BI6" s="1"/>
  <c r="BF11" i="3" l="1"/>
  <c r="BH11" s="1"/>
  <c r="BJ11" s="1"/>
  <c r="BF7"/>
  <c r="BH7" s="1"/>
  <c r="BJ7" s="1"/>
  <c r="BF6"/>
  <c r="BH6" s="1"/>
  <c r="BJ6" s="1"/>
  <c r="BF9"/>
  <c r="BH9" s="1"/>
  <c r="BJ9" s="1"/>
  <c r="BF5"/>
  <c r="BH5" s="1"/>
  <c r="BD18"/>
  <c r="BF12"/>
  <c r="BH12" s="1"/>
  <c r="BJ12" s="1"/>
  <c r="BF14"/>
  <c r="BH14" s="1"/>
  <c r="BJ14" s="1"/>
  <c r="BF13"/>
  <c r="BH13" s="1"/>
  <c r="BJ13" s="1"/>
  <c r="BF8"/>
  <c r="BH8" s="1"/>
  <c r="BJ8" s="1"/>
  <c r="BF10"/>
  <c r="BH10" s="1"/>
  <c r="BJ10" s="1"/>
  <c r="BI5" i="4"/>
  <c r="BK5" s="1"/>
  <c r="BG34"/>
  <c r="BK19" l="1"/>
  <c r="BK9"/>
  <c r="BK28"/>
  <c r="BK23"/>
  <c r="BK18"/>
  <c r="BK31"/>
  <c r="BK17"/>
  <c r="BK32"/>
  <c r="BK24"/>
  <c r="BK21"/>
  <c r="BK12"/>
  <c r="BK27"/>
  <c r="BK16"/>
  <c r="BK10"/>
  <c r="BK30"/>
  <c r="BH16" i="3"/>
  <c r="BJ5"/>
  <c r="BK7" i="4"/>
  <c r="BK22"/>
  <c r="BK26"/>
  <c r="BK14"/>
  <c r="BK8"/>
  <c r="BK13"/>
  <c r="BK25"/>
  <c r="BK15"/>
  <c r="BG35"/>
  <c r="BH34"/>
  <c r="BK29"/>
  <c r="BK20"/>
  <c r="BK11"/>
  <c r="BK6"/>
  <c r="BL11" i="3" l="1"/>
  <c r="BL12"/>
  <c r="BL13"/>
  <c r="BL10"/>
  <c r="BL8"/>
  <c r="BL6"/>
  <c r="BL5"/>
  <c r="BL7"/>
  <c r="BL9"/>
  <c r="BI16"/>
  <c r="BH18"/>
  <c r="BH17"/>
  <c r="BL14"/>
  <c r="BJ32" i="4"/>
  <c r="BL32" s="1"/>
  <c r="BN32" s="1"/>
  <c r="BJ30"/>
  <c r="BL30" s="1"/>
  <c r="BN30" s="1"/>
  <c r="BJ28"/>
  <c r="BL28" s="1"/>
  <c r="BN28" s="1"/>
  <c r="BJ26"/>
  <c r="BL26" s="1"/>
  <c r="BN26" s="1"/>
  <c r="BJ24"/>
  <c r="BL24" s="1"/>
  <c r="BN24" s="1"/>
  <c r="BJ23"/>
  <c r="BL23" s="1"/>
  <c r="BN23" s="1"/>
  <c r="BJ20"/>
  <c r="BL20" s="1"/>
  <c r="BN20" s="1"/>
  <c r="BJ16"/>
  <c r="BL16" s="1"/>
  <c r="BN16" s="1"/>
  <c r="BJ13"/>
  <c r="BL13" s="1"/>
  <c r="BN13" s="1"/>
  <c r="BJ17"/>
  <c r="BL17" s="1"/>
  <c r="BN17" s="1"/>
  <c r="BJ11"/>
  <c r="BL11" s="1"/>
  <c r="BN11" s="1"/>
  <c r="BJ7"/>
  <c r="BL7" s="1"/>
  <c r="BN7" s="1"/>
  <c r="BJ19"/>
  <c r="BL19" s="1"/>
  <c r="BN19" s="1"/>
  <c r="BJ10"/>
  <c r="BL10" s="1"/>
  <c r="BN10" s="1"/>
  <c r="BJ6"/>
  <c r="BL6" s="1"/>
  <c r="BN6" s="1"/>
  <c r="BJ31"/>
  <c r="BL31" s="1"/>
  <c r="BN31" s="1"/>
  <c r="BJ29"/>
  <c r="BL29" s="1"/>
  <c r="BN29" s="1"/>
  <c r="BJ27"/>
  <c r="BL27" s="1"/>
  <c r="BN27" s="1"/>
  <c r="BJ25"/>
  <c r="BL25" s="1"/>
  <c r="BN25" s="1"/>
  <c r="BJ33"/>
  <c r="BJ22"/>
  <c r="BL22" s="1"/>
  <c r="BN22" s="1"/>
  <c r="BJ18"/>
  <c r="BL18" s="1"/>
  <c r="BN18" s="1"/>
  <c r="BJ14"/>
  <c r="BL14" s="1"/>
  <c r="BN14" s="1"/>
  <c r="BJ21"/>
  <c r="BL21" s="1"/>
  <c r="BN21" s="1"/>
  <c r="BJ15"/>
  <c r="BL15" s="1"/>
  <c r="BN15" s="1"/>
  <c r="BJ9"/>
  <c r="BL9" s="1"/>
  <c r="BN9" s="1"/>
  <c r="BJ5"/>
  <c r="BL5" s="1"/>
  <c r="BJ12"/>
  <c r="BL12" s="1"/>
  <c r="BN12" s="1"/>
  <c r="BJ8"/>
  <c r="BL8" s="1"/>
  <c r="BN8" s="1"/>
  <c r="BK11" i="3" l="1"/>
  <c r="BM11" s="1"/>
  <c r="BO11" s="1"/>
  <c r="BK8"/>
  <c r="BM8" s="1"/>
  <c r="BO8" s="1"/>
  <c r="BK14"/>
  <c r="BM14" s="1"/>
  <c r="BO14" s="1"/>
  <c r="BK13"/>
  <c r="BM13" s="1"/>
  <c r="BO13" s="1"/>
  <c r="BK12"/>
  <c r="BM12" s="1"/>
  <c r="BO12" s="1"/>
  <c r="BI18"/>
  <c r="BK15"/>
  <c r="BK5"/>
  <c r="BM5" s="1"/>
  <c r="BK6"/>
  <c r="BM6" s="1"/>
  <c r="BO6" s="1"/>
  <c r="BK9"/>
  <c r="BM9" s="1"/>
  <c r="BO9" s="1"/>
  <c r="BK7"/>
  <c r="BM7" s="1"/>
  <c r="BO7" s="1"/>
  <c r="BK10"/>
  <c r="BM10" s="1"/>
  <c r="BO10" s="1"/>
  <c r="BN5" i="4"/>
  <c r="BP5" s="1"/>
  <c r="BL34"/>
  <c r="BP15" l="1"/>
  <c r="BP26"/>
  <c r="BP18"/>
  <c r="BP7"/>
  <c r="BP32"/>
  <c r="BP16"/>
  <c r="BP31"/>
  <c r="BP9"/>
  <c r="BP13"/>
  <c r="BP30"/>
  <c r="BP23"/>
  <c r="BP17"/>
  <c r="BP10"/>
  <c r="BP27"/>
  <c r="BP21"/>
  <c r="BP12"/>
  <c r="BP24"/>
  <c r="BP19"/>
  <c r="BP29"/>
  <c r="BP22"/>
  <c r="BM16" i="3"/>
  <c r="BO5"/>
  <c r="BP28" i="4"/>
  <c r="BP20"/>
  <c r="BP11"/>
  <c r="BP6"/>
  <c r="BP25"/>
  <c r="BP14"/>
  <c r="BP8"/>
  <c r="BM34"/>
  <c r="BL35"/>
  <c r="BQ6" i="3" l="1"/>
  <c r="BQ7"/>
  <c r="BQ11"/>
  <c r="BQ5"/>
  <c r="BQ9"/>
  <c r="BQ14"/>
  <c r="BQ12"/>
  <c r="BQ13"/>
  <c r="BQ8"/>
  <c r="BN16"/>
  <c r="BM17"/>
  <c r="BM18"/>
  <c r="BQ10"/>
  <c r="BO31" i="4"/>
  <c r="BQ31" s="1"/>
  <c r="BS31" s="1"/>
  <c r="BO29"/>
  <c r="BQ29" s="1"/>
  <c r="BS29" s="1"/>
  <c r="BO27"/>
  <c r="BQ27" s="1"/>
  <c r="BS27" s="1"/>
  <c r="BO25"/>
  <c r="BQ25" s="1"/>
  <c r="BS25" s="1"/>
  <c r="BO22"/>
  <c r="BQ22" s="1"/>
  <c r="BS22" s="1"/>
  <c r="BO20"/>
  <c r="BQ20" s="1"/>
  <c r="BS20" s="1"/>
  <c r="BO16"/>
  <c r="BQ16" s="1"/>
  <c r="BS16" s="1"/>
  <c r="BO13"/>
  <c r="BQ13" s="1"/>
  <c r="BS13" s="1"/>
  <c r="BO17"/>
  <c r="BQ17" s="1"/>
  <c r="BS17" s="1"/>
  <c r="BO11"/>
  <c r="BQ11" s="1"/>
  <c r="BS11" s="1"/>
  <c r="BO7"/>
  <c r="BQ7" s="1"/>
  <c r="BS7" s="1"/>
  <c r="BO15"/>
  <c r="BQ15" s="1"/>
  <c r="BS15" s="1"/>
  <c r="BO10"/>
  <c r="BQ10" s="1"/>
  <c r="BS10" s="1"/>
  <c r="BO6"/>
  <c r="BQ6" s="1"/>
  <c r="BS6" s="1"/>
  <c r="BO32"/>
  <c r="BQ32" s="1"/>
  <c r="BS32" s="1"/>
  <c r="BO30"/>
  <c r="BQ30" s="1"/>
  <c r="BS30" s="1"/>
  <c r="BO28"/>
  <c r="BQ28" s="1"/>
  <c r="BS28" s="1"/>
  <c r="BO26"/>
  <c r="BQ26" s="1"/>
  <c r="BS26" s="1"/>
  <c r="BO24"/>
  <c r="BQ24" s="1"/>
  <c r="BS24" s="1"/>
  <c r="BO23"/>
  <c r="BQ23" s="1"/>
  <c r="BS23" s="1"/>
  <c r="BO18"/>
  <c r="BQ18" s="1"/>
  <c r="BS18" s="1"/>
  <c r="BO14"/>
  <c r="BQ14" s="1"/>
  <c r="BS14" s="1"/>
  <c r="BO21"/>
  <c r="BQ21" s="1"/>
  <c r="BS21" s="1"/>
  <c r="BO19"/>
  <c r="BQ19" s="1"/>
  <c r="BS19" s="1"/>
  <c r="BO9"/>
  <c r="BQ9" s="1"/>
  <c r="BS9" s="1"/>
  <c r="BO5"/>
  <c r="BQ5" s="1"/>
  <c r="BO12"/>
  <c r="BQ12" s="1"/>
  <c r="BS12" s="1"/>
  <c r="BO8"/>
  <c r="BQ8" s="1"/>
  <c r="BS8" s="1"/>
  <c r="BP11" i="3" l="1"/>
  <c r="BR11" s="1"/>
  <c r="BT11" s="1"/>
  <c r="BP7"/>
  <c r="BR7" s="1"/>
  <c r="BT7" s="1"/>
  <c r="BP6"/>
  <c r="BR6" s="1"/>
  <c r="BT6" s="1"/>
  <c r="BP9"/>
  <c r="BR9" s="1"/>
  <c r="BT9" s="1"/>
  <c r="BP5"/>
  <c r="BR5" s="1"/>
  <c r="BN18"/>
  <c r="BP12"/>
  <c r="BR12" s="1"/>
  <c r="BT12" s="1"/>
  <c r="BP14"/>
  <c r="BR14" s="1"/>
  <c r="BT14" s="1"/>
  <c r="BP13"/>
  <c r="BR13" s="1"/>
  <c r="BT13" s="1"/>
  <c r="BP8"/>
  <c r="BR8" s="1"/>
  <c r="BT8" s="1"/>
  <c r="BP10"/>
  <c r="BR10" s="1"/>
  <c r="BT10" s="1"/>
  <c r="BS5" i="4"/>
  <c r="BU5" s="1"/>
  <c r="BQ34"/>
  <c r="BT5" i="3" l="1"/>
  <c r="BR16"/>
  <c r="BU13" i="4"/>
  <c r="BU19"/>
  <c r="BU25"/>
  <c r="BU30"/>
  <c r="BU15"/>
  <c r="BU23"/>
  <c r="BU31"/>
  <c r="BU22"/>
  <c r="BU17"/>
  <c r="BU10"/>
  <c r="BU28"/>
  <c r="BU18"/>
  <c r="BU9"/>
  <c r="BU29"/>
  <c r="BU20"/>
  <c r="BU11"/>
  <c r="BU6"/>
  <c r="BU26"/>
  <c r="BU14"/>
  <c r="BQ35"/>
  <c r="BR34"/>
  <c r="BU8"/>
  <c r="BU27"/>
  <c r="BU16"/>
  <c r="BU7"/>
  <c r="BU32"/>
  <c r="BU24"/>
  <c r="BU21"/>
  <c r="BU12"/>
  <c r="BV10" i="3" l="1"/>
  <c r="BV11"/>
  <c r="BV5"/>
  <c r="BV9"/>
  <c r="BV6"/>
  <c r="BV12"/>
  <c r="BV13"/>
  <c r="BV14"/>
  <c r="BR18"/>
  <c r="BR17"/>
  <c r="BS16"/>
  <c r="BV7"/>
  <c r="BV8"/>
  <c r="BT31" i="4"/>
  <c r="BV31" s="1"/>
  <c r="BT29"/>
  <c r="BV29" s="1"/>
  <c r="BT27"/>
  <c r="BV27" s="1"/>
  <c r="BT25"/>
  <c r="BV25" s="1"/>
  <c r="BT22"/>
  <c r="BV22" s="1"/>
  <c r="E22" s="1"/>
  <c r="BT20"/>
  <c r="BV20" s="1"/>
  <c r="E20" s="1"/>
  <c r="BT16"/>
  <c r="BV16" s="1"/>
  <c r="E16" s="1"/>
  <c r="BT13"/>
  <c r="BV13" s="1"/>
  <c r="E13" s="1"/>
  <c r="BT17"/>
  <c r="BV17" s="1"/>
  <c r="E17" s="1"/>
  <c r="BT11"/>
  <c r="BV11" s="1"/>
  <c r="E11" s="1"/>
  <c r="BT7"/>
  <c r="BV7" s="1"/>
  <c r="E7" s="1"/>
  <c r="BT19"/>
  <c r="BV19" s="1"/>
  <c r="E19" s="1"/>
  <c r="BT10"/>
  <c r="BV10" s="1"/>
  <c r="E10" s="1"/>
  <c r="BT6"/>
  <c r="BV6" s="1"/>
  <c r="E6" s="1"/>
  <c r="BT32"/>
  <c r="BV32" s="1"/>
  <c r="BT30"/>
  <c r="BV30" s="1"/>
  <c r="BT28"/>
  <c r="BV28" s="1"/>
  <c r="BT26"/>
  <c r="BV26" s="1"/>
  <c r="BT24"/>
  <c r="BV24" s="1"/>
  <c r="E24" s="1"/>
  <c r="BT23"/>
  <c r="BV23" s="1"/>
  <c r="E23" s="1"/>
  <c r="BT18"/>
  <c r="BV18" s="1"/>
  <c r="E18" s="1"/>
  <c r="BT14"/>
  <c r="BV14" s="1"/>
  <c r="E14" s="1"/>
  <c r="BT21"/>
  <c r="BV21" s="1"/>
  <c r="E21" s="1"/>
  <c r="BT15"/>
  <c r="BV15" s="1"/>
  <c r="E15" s="1"/>
  <c r="BT9"/>
  <c r="BV9" s="1"/>
  <c r="E9" s="1"/>
  <c r="BT5"/>
  <c r="BV5" s="1"/>
  <c r="BT12"/>
  <c r="BV12" s="1"/>
  <c r="E12" s="1"/>
  <c r="BT8"/>
  <c r="BV8" s="1"/>
  <c r="E8" s="1"/>
  <c r="S34" i="1" l="1"/>
  <c r="R34"/>
  <c r="S31"/>
  <c r="R31"/>
  <c r="S32"/>
  <c r="R32"/>
  <c r="S29"/>
  <c r="R29"/>
  <c r="S30"/>
  <c r="R30"/>
  <c r="S36"/>
  <c r="R36"/>
  <c r="S28"/>
  <c r="R28"/>
  <c r="S33"/>
  <c r="R33"/>
  <c r="S35"/>
  <c r="R35"/>
  <c r="BU11" i="3"/>
  <c r="BW11" s="1"/>
  <c r="F11" s="1"/>
  <c r="BU7"/>
  <c r="BW7" s="1"/>
  <c r="F7" s="1"/>
  <c r="BU10"/>
  <c r="BW10" s="1"/>
  <c r="F10" s="1"/>
  <c r="BU9"/>
  <c r="BW9" s="1"/>
  <c r="F9" s="1"/>
  <c r="BU5"/>
  <c r="BW5" s="1"/>
  <c r="BU6"/>
  <c r="BW6" s="1"/>
  <c r="F6" s="1"/>
  <c r="BU12"/>
  <c r="BW12" s="1"/>
  <c r="F12" s="1"/>
  <c r="BS18"/>
  <c r="BU13"/>
  <c r="BW13" s="1"/>
  <c r="F13" s="1"/>
  <c r="BU8"/>
  <c r="BW8" s="1"/>
  <c r="F8" s="1"/>
  <c r="BU14"/>
  <c r="BW14" s="1"/>
  <c r="F14" s="1"/>
  <c r="BV34" i="4"/>
  <c r="E5"/>
  <c r="R27" i="1" s="1"/>
  <c r="J30" l="1"/>
  <c r="I30"/>
  <c r="J28"/>
  <c r="I28"/>
  <c r="J31"/>
  <c r="I31"/>
  <c r="J29"/>
  <c r="I29"/>
  <c r="I36"/>
  <c r="J36"/>
  <c r="J35"/>
  <c r="I35"/>
  <c r="J34"/>
  <c r="I34"/>
  <c r="F5" i="3"/>
  <c r="I27" i="1" s="1"/>
  <c r="BW16" i="3"/>
  <c r="J32" i="1"/>
  <c r="I32"/>
  <c r="J33"/>
  <c r="I33"/>
  <c r="BW34" i="4"/>
  <c r="BV35"/>
  <c r="C35" s="1"/>
  <c r="R38" i="1" s="1"/>
  <c r="S27"/>
  <c r="S37" s="1"/>
  <c r="S38" s="1"/>
  <c r="E33" i="4"/>
  <c r="BW17" i="3" l="1"/>
  <c r="A19" s="1"/>
  <c r="BX16"/>
  <c r="BX18" s="1"/>
  <c r="BW18"/>
  <c r="I37" i="1"/>
  <c r="F15" i="3"/>
  <c r="J27" i="1"/>
  <c r="J37" s="1"/>
  <c r="J38" s="1"/>
  <c r="P38" l="1"/>
  <c r="K28"/>
  <c r="K30"/>
  <c r="K32"/>
  <c r="K34"/>
  <c r="K36"/>
  <c r="K29"/>
  <c r="K31"/>
  <c r="K33"/>
  <c r="K35"/>
  <c r="K27"/>
  <c r="E18" i="3"/>
  <c r="I38" i="1" s="1"/>
</calcChain>
</file>

<file path=xl/sharedStrings.xml><?xml version="1.0" encoding="utf-8"?>
<sst xmlns="http://schemas.openxmlformats.org/spreadsheetml/2006/main" count="259" uniqueCount="129">
  <si>
    <t>Outil de calcul de la répartition des sièges de conseillers municipaux et de conseillers communautaires pour les communes de 1 000 habitants et plus</t>
  </si>
  <si>
    <t>Conformément à l'article L. 262 du code électoral, seules les listes ayant obtenu plus de 5% des suffrages exprimés sont admises à la répartition des sièges. 
La liste arrivée en tête obtient une prime majoritaire égale à la moitié des sièges. Les autres sièges sont répartis entre les listes à la représentation proportionnelle suivant la règle de la plus forte moyenne.</t>
  </si>
  <si>
    <t>La répartition des sièges est opérée dès le premier tour si l'une des listes obtient la majorité absolue des suffrages exprimés.</t>
  </si>
  <si>
    <t xml:space="preserve">Population de la commune
en nb d'habitants </t>
  </si>
  <si>
    <t>Nombre de membres du CM</t>
  </si>
  <si>
    <t>de 1 000 à 1 499</t>
  </si>
  <si>
    <t xml:space="preserve">de 1 500 à 2 499 </t>
  </si>
  <si>
    <t xml:space="preserve">de 2 500 à 3 499 </t>
  </si>
  <si>
    <t>Tour de scrutin 1 ou 2</t>
  </si>
  <si>
    <t>de 3 500 à 4 999</t>
  </si>
  <si>
    <t xml:space="preserve">de 5 000 à 9 999 </t>
  </si>
  <si>
    <t xml:space="preserve">de 10 000 à 19 999 </t>
  </si>
  <si>
    <t>sièges attribués au titre de la prime majoritaire</t>
  </si>
  <si>
    <t xml:space="preserve">de 20 000 à 29 999 </t>
  </si>
  <si>
    <t xml:space="preserve">de 30 000 à 39 999 </t>
  </si>
  <si>
    <t xml:space="preserve">de 40 000 à 49 999 </t>
  </si>
  <si>
    <t xml:space="preserve">de 50 000 à 59 999 </t>
  </si>
  <si>
    <t xml:space="preserve">de 60 000 à 79 999 </t>
  </si>
  <si>
    <t xml:space="preserve">de 80 000 à 99 999 </t>
  </si>
  <si>
    <t>de 100 000 à 149 999</t>
  </si>
  <si>
    <t xml:space="preserve">de 150 000 à 199 999 </t>
  </si>
  <si>
    <t xml:space="preserve">de 200 000 à 249 999 </t>
  </si>
  <si>
    <t>de 250 000 à 299 999</t>
  </si>
  <si>
    <t>300 000 et +</t>
  </si>
  <si>
    <t>listes</t>
  </si>
  <si>
    <t>VOIX</t>
  </si>
  <si>
    <t>PRIME 
MAJ</t>
  </si>
  <si>
    <t xml:space="preserve">&gt;5%
SE
</t>
  </si>
  <si>
    <t>sièges au quotient</t>
  </si>
  <si>
    <t>sièges PFM</t>
  </si>
  <si>
    <t>TOTAL</t>
  </si>
  <si>
    <t>PRIME MAJ</t>
  </si>
  <si>
    <t>&gt;5% SE</t>
  </si>
  <si>
    <t>liste 1</t>
  </si>
  <si>
    <t>liste 2</t>
  </si>
  <si>
    <t>liste 3</t>
  </si>
  <si>
    <t>liste 4</t>
  </si>
  <si>
    <t>liste 5</t>
  </si>
  <si>
    <t>liste 6</t>
  </si>
  <si>
    <t>liste 7</t>
  </si>
  <si>
    <t>liste 8</t>
  </si>
  <si>
    <t>liste 9</t>
  </si>
  <si>
    <t>liste 10</t>
  </si>
  <si>
    <t>TOTAUX</t>
  </si>
  <si>
    <t>Nombre de voix 
pour répartition</t>
  </si>
  <si>
    <t>Pour faire une répartition manuelle il convient de suivre les étapes suivantes :</t>
  </si>
  <si>
    <t>Listes admises à la répartition (a obtenu au moins 5 % des suffrages exprimés)</t>
  </si>
  <si>
    <t>Listes</t>
  </si>
  <si>
    <t>suffrages</t>
  </si>
  <si>
    <t>%</t>
  </si>
  <si>
    <t>suffrages pris en compte</t>
  </si>
  <si>
    <t>Total</t>
  </si>
  <si>
    <t>étape 2 automatique : répartition des sièges au quotient</t>
  </si>
  <si>
    <t>sièges au Q</t>
  </si>
  <si>
    <t xml:space="preserve">il reste </t>
  </si>
  <si>
    <t>sièges à attribuer à la PFM</t>
  </si>
  <si>
    <t xml:space="preserve">étape 3 : répartition des sièges à la plus forte moyenne (PFM) pour chaque siège. </t>
  </si>
  <si>
    <t>1er siège</t>
  </si>
  <si>
    <t xml:space="preserve">PFM : (suffrages / (sièges déjà obtenus +1)) </t>
  </si>
  <si>
    <t>le siège est attribué à la liste obtenant la plus forte moyenne</t>
  </si>
  <si>
    <t>ELU</t>
  </si>
  <si>
    <t>Le premier siège est attribué à la liste 3 qui a le plus de suffrages  il faut refaire le calcul pour le second siège</t>
  </si>
  <si>
    <t>1er siège à la PFM</t>
  </si>
  <si>
    <t xml:space="preserve">PFM 2ème siège : (suffrages / (sièges déjà obtenus +1)) </t>
  </si>
  <si>
    <t>attribution deuxième siège</t>
  </si>
  <si>
    <t xml:space="preserve">Est élu le plus âgé des deux candidats positionnés en 3ème position sur leurs listes respectives </t>
  </si>
  <si>
    <t>on constate que les listes 1 et 2 ont la même moyenne et le même nombre de suffrages. En application de l'article L. 262, le siège est attribué au plus âgé des candidats susceptibles d'être proclamés élus.</t>
  </si>
  <si>
    <t>PFM jefferson</t>
  </si>
  <si>
    <t>LISTES</t>
  </si>
  <si>
    <t>SE</t>
  </si>
  <si>
    <t>calc rep au Q</t>
  </si>
  <si>
    <t>REP Q</t>
  </si>
  <si>
    <t>PFM</t>
  </si>
  <si>
    <t>Calcul 1° siège</t>
  </si>
  <si>
    <t>Attribution 1° siège</t>
  </si>
  <si>
    <t>Sièges restant à attribuer</t>
  </si>
  <si>
    <t>Calcul 2° siège</t>
  </si>
  <si>
    <t>Attribution 2° siège</t>
  </si>
  <si>
    <t>Calcul 3° siège</t>
  </si>
  <si>
    <t>Attribution 3° siège</t>
  </si>
  <si>
    <t>Calcul 4° siège</t>
  </si>
  <si>
    <t>Attribution 4° siège</t>
  </si>
  <si>
    <t>Calcul 5° siège</t>
  </si>
  <si>
    <t>Attribution 5° siège</t>
  </si>
  <si>
    <t>Calcul 6° siège</t>
  </si>
  <si>
    <t>Attribution 6° siège</t>
  </si>
  <si>
    <t>Calcul 7° siège</t>
  </si>
  <si>
    <t>Attribution 7° siège</t>
  </si>
  <si>
    <t>Calcul 8° siège</t>
  </si>
  <si>
    <t>Attribution 8° siège</t>
  </si>
  <si>
    <t>Calcul 9° siège</t>
  </si>
  <si>
    <t>Attribution 9° siège</t>
  </si>
  <si>
    <t>Calcul 10° siège</t>
  </si>
  <si>
    <t>Attribution 10° siège</t>
  </si>
  <si>
    <t>Calcul 11° siège</t>
  </si>
  <si>
    <t>Attribution 11° siège</t>
  </si>
  <si>
    <t>Calcul 12° siège</t>
  </si>
  <si>
    <t>Attribution 12° siège</t>
  </si>
  <si>
    <t>Calcul 13° siège</t>
  </si>
  <si>
    <t>Attribution 13° siège</t>
  </si>
  <si>
    <t>Calcul 14° siège</t>
  </si>
  <si>
    <t>Attribution 14° siège</t>
  </si>
  <si>
    <t xml:space="preserve">nombre de sièges </t>
  </si>
  <si>
    <t xml:space="preserve">reste à pourvoir </t>
  </si>
  <si>
    <t>Calcul Q</t>
  </si>
  <si>
    <t>Q</t>
  </si>
  <si>
    <t>Candidature au Tour 2</t>
  </si>
  <si>
    <t>Peut candidater au second tour</t>
  </si>
  <si>
    <t>EX 3 : 2 sièges à attribuer : 2nd siège</t>
  </si>
  <si>
    <t>EXEMPLES</t>
  </si>
  <si>
    <t>siège suivant</t>
  </si>
  <si>
    <t>étape 1 automatique (reprise des données de l'onglet 1) : sélection des listes admises à la répartition des sièges</t>
  </si>
  <si>
    <t>Sièges à la PFM (issus des étapes précédentes)</t>
  </si>
  <si>
    <t>Ces étapes sont automatiques. Les données renseignées au sein du premier onglet sont automatiquement reportées au sein de ces deux premiers tableaux.</t>
  </si>
  <si>
    <t>PFM : suffrages / (sièges déjà obtenus +1)</t>
  </si>
  <si>
    <t>EX 2 : 1 seul siège à attribuer à la PFM entre des listes qui ont recueilli autant de voix: le siège revient au candidat le plus âgé susceptible d'être élu</t>
  </si>
  <si>
    <t xml:space="preserve">Est élu le plus âgé des deux candidats positionnés en 7ème position sur ces deux listes </t>
  </si>
  <si>
    <t>EX 1 : 1 seul siège à attribuer à la PFM : le siège revient à la liste qui a le plus de suffrages</t>
  </si>
  <si>
    <t>EX 3 : 2 sièges à attribuer : le 1er siège est ici attribué à la liste qui recueille le plus de suffrages</t>
  </si>
  <si>
    <t>Dans ce tableau, renseignez dans la (les) case(s) correspondante(s) le siège attribué à l'étape précédente. Recommencez autant de fois que nécessaire en ajoutant à chaque fois le  siège qui vient d'être attribué. A chaque fois, le nouveau siège à attribuer apparaîtra en rouge. En cas d'égalité, il revient à la liste qui recueille le plus de suffrages ; en cas de nouvelle égalité, il revient au candidat le plus âgé parmi les candidats susceptibles d'être élus</t>
  </si>
  <si>
    <t>sièges attribués à la proportionnelle 
(plus forte moyenne)</t>
  </si>
  <si>
    <t>Sièges à pourvoir au conseil municipal</t>
  </si>
  <si>
    <t>Total des sièges à pourvoir</t>
  </si>
  <si>
    <t>Sièges à pourvoir au conseil communautaire</t>
  </si>
  <si>
    <t>Répartition au conseil municipal</t>
  </si>
  <si>
    <t>Répartition au conseil communautaire</t>
  </si>
  <si>
    <t>Le nombre de sièges restant à attribuer à la PFM est indiqué ici.</t>
  </si>
  <si>
    <r>
      <rPr>
        <sz val="11"/>
        <rFont val="Calibri"/>
        <family val="2"/>
      </rPr>
      <t xml:space="preserve">Dans ce tableau apparaissent en rouge les listes pour lesquelles la moyenne est identique. Ce siège doit être attribué à la liste recueillant le plus de suffrages. Si plusieurs listes ont le même nombre de suffrages, le siège est attribué au candidat le plus âgé.  </t>
    </r>
    <r>
      <rPr>
        <sz val="11"/>
        <color rgb="FFFF0000"/>
        <rFont val="Calibri"/>
        <family val="2"/>
        <charset val="1"/>
      </rPr>
      <t xml:space="preserve"> 
</t>
    </r>
  </si>
  <si>
    <r>
      <t xml:space="preserve">Remplir les cellules grisées : 
1) le tour de scrutin : "1" ou "2"
2) le nombre de sièges à pourvoir au conseil municipal (CM) et au conseil communautaire (CC)
3) le nom des listes et le nombre de voix obtenues par chaque liste (maximum 10 listes)
Deux cas ne sont pas traités par cette calculette : 
a) si deux listes (ou plus) obtiennent le même nombre de suffrages </t>
    </r>
    <r>
      <rPr>
        <b/>
        <u/>
        <sz val="10"/>
        <rFont val="Calibri"/>
        <family val="2"/>
      </rPr>
      <t>et</t>
    </r>
    <r>
      <rPr>
        <b/>
        <sz val="10"/>
        <rFont val="Calibri"/>
        <family val="2"/>
        <charset val="1"/>
      </rPr>
      <t xml:space="preserve"> arrivent en tête. La prime majoritaire doit alors être attribuée à la liste dont la moyenne d'âge est la plus élevée. Le message "Alerte" apparaît dans la case J38 (CM) et/ou S38 (CC) et la cause de cette erreur est mentionnée dans la case I38 (CM) et/ou P38 (CC). 
Vous devez alors</t>
    </r>
    <r>
      <rPr>
        <b/>
        <sz val="10"/>
        <color rgb="FFFF0000"/>
        <rFont val="Calibri"/>
        <family val="2"/>
      </rPr>
      <t xml:space="preserve"> </t>
    </r>
    <r>
      <rPr>
        <b/>
        <sz val="10"/>
        <rFont val="Calibri"/>
        <family val="2"/>
      </rPr>
      <t>conserver</t>
    </r>
    <r>
      <rPr>
        <b/>
        <sz val="10"/>
        <rFont val="Calibri"/>
        <family val="2"/>
        <charset val="1"/>
      </rPr>
      <t xml:space="preserve"> les sièges de la prime majoritaire pour la seule liste dont la moyenne d'âge est la plus élevée, et soustraire ce nombre du total des sièges attribués aux autres listes qui ont obtenu le même nombre de suffrages. Cette opération ne se fait pas sur cette calculette. 
b) si deux listes obtiennent la même moyenne pour l'attribution du ou des dernier(s) siège(s) à la plus forte moyenne, ce siège doit être attribué à la liste qui a recueilli le plus de voix. En cas d'égalité, il est attribué au candidat le plus âgé (article L. 262). 
Le message "Alerte" apparaît dans la case J38 (CM) et/ou S38 (CC) et la cause de cette erreur est mentionnée dans la case I38 (CM) et/ou en R38 (CC). 
</t>
    </r>
    <r>
      <rPr>
        <b/>
        <sz val="10"/>
        <rFont val="Calibri"/>
        <family val="2"/>
      </rPr>
      <t>Dans ce cas, vous devez</t>
    </r>
    <r>
      <rPr>
        <b/>
        <sz val="10"/>
        <rFont val="Calibri"/>
        <family val="2"/>
      </rPr>
      <t xml:space="preserve"> effectuer des opérations sur la calculette de l'onglet "En cas de d'égalité" 
Ces deux cas peuvent se produire simultanément. Dans ce cas ils doivent être traités successivement.</t>
    </r>
    <r>
      <rPr>
        <b/>
        <sz val="10"/>
        <rFont val="Calibri"/>
        <family val="2"/>
        <charset val="1"/>
      </rPr>
      <t xml:space="preserve">
</t>
    </r>
  </si>
</sst>
</file>

<file path=xl/styles.xml><?xml version="1.0" encoding="utf-8"?>
<styleSheet xmlns="http://schemas.openxmlformats.org/spreadsheetml/2006/main">
  <numFmts count="1">
    <numFmt numFmtId="164" formatCode="0\ %"/>
  </numFmts>
  <fonts count="24">
    <font>
      <sz val="11"/>
      <color rgb="FF000000"/>
      <name val="Calibri"/>
      <family val="2"/>
      <charset val="1"/>
    </font>
    <font>
      <sz val="10"/>
      <name val="Calibri"/>
      <family val="2"/>
      <charset val="1"/>
    </font>
    <font>
      <b/>
      <i/>
      <sz val="10"/>
      <name val="Calibri"/>
      <family val="2"/>
      <charset val="1"/>
    </font>
    <font>
      <b/>
      <i/>
      <sz val="18"/>
      <name val="Calibri"/>
      <family val="2"/>
      <charset val="1"/>
    </font>
    <font>
      <b/>
      <sz val="10"/>
      <name val="Calibri"/>
      <family val="2"/>
      <charset val="1"/>
    </font>
    <font>
      <b/>
      <sz val="12"/>
      <name val="Calibri"/>
      <family val="2"/>
      <charset val="1"/>
    </font>
    <font>
      <i/>
      <sz val="8"/>
      <name val="Calibri"/>
      <family val="2"/>
      <charset val="1"/>
    </font>
    <font>
      <b/>
      <u/>
      <sz val="14"/>
      <color rgb="FF000000"/>
      <name val="Calibri"/>
      <family val="2"/>
      <charset val="1"/>
    </font>
    <font>
      <b/>
      <sz val="11"/>
      <color rgb="FF000000"/>
      <name val="Calibri"/>
      <family val="2"/>
      <charset val="1"/>
    </font>
    <font>
      <sz val="10"/>
      <name val="Arial"/>
      <family val="2"/>
      <charset val="1"/>
    </font>
    <font>
      <b/>
      <sz val="10"/>
      <name val="Arial"/>
      <family val="2"/>
      <charset val="1"/>
    </font>
    <font>
      <b/>
      <sz val="9"/>
      <name val="Arial"/>
      <family val="2"/>
      <charset val="1"/>
    </font>
    <font>
      <sz val="9"/>
      <name val="Arial"/>
      <family val="2"/>
      <charset val="1"/>
    </font>
    <font>
      <sz val="9"/>
      <color rgb="FF808080"/>
      <name val="Arial"/>
      <family val="2"/>
      <charset val="1"/>
    </font>
    <font>
      <b/>
      <sz val="9"/>
      <color rgb="FF000000"/>
      <name val="Arial"/>
      <family val="2"/>
      <charset val="1"/>
    </font>
    <font>
      <sz val="11"/>
      <color rgb="FF000000"/>
      <name val="Calibri"/>
      <family val="2"/>
      <charset val="1"/>
    </font>
    <font>
      <sz val="11"/>
      <color rgb="FFFF0000"/>
      <name val="Calibri"/>
      <family val="2"/>
      <charset val="1"/>
    </font>
    <font>
      <b/>
      <sz val="11"/>
      <color theme="9" tint="-0.249977111117893"/>
      <name val="Calibri"/>
      <family val="2"/>
    </font>
    <font>
      <b/>
      <sz val="10"/>
      <color rgb="FFFF0000"/>
      <name val="Calibri"/>
      <family val="2"/>
    </font>
    <font>
      <b/>
      <sz val="14"/>
      <color rgb="FF000000"/>
      <name val="Calibri"/>
      <family val="2"/>
      <charset val="1"/>
    </font>
    <font>
      <sz val="11"/>
      <color rgb="FFFF0000"/>
      <name val="Calibri"/>
      <family val="2"/>
    </font>
    <font>
      <b/>
      <u/>
      <sz val="10"/>
      <name val="Calibri"/>
      <family val="2"/>
    </font>
    <font>
      <b/>
      <sz val="10"/>
      <name val="Calibri"/>
      <family val="2"/>
    </font>
    <font>
      <sz val="11"/>
      <name val="Calibri"/>
      <family val="2"/>
    </font>
  </fonts>
  <fills count="17">
    <fill>
      <patternFill patternType="none"/>
    </fill>
    <fill>
      <patternFill patternType="gray125"/>
    </fill>
    <fill>
      <patternFill patternType="solid">
        <fgColor rgb="FFB9CDE5"/>
        <bgColor rgb="FFC6D9F1"/>
      </patternFill>
    </fill>
    <fill>
      <patternFill patternType="solid">
        <fgColor rgb="FFBFBFBF"/>
        <bgColor rgb="FFC0C0C0"/>
      </patternFill>
    </fill>
    <fill>
      <patternFill patternType="solid">
        <fgColor rgb="FFC6D9F1"/>
        <bgColor rgb="FFB9CDE5"/>
      </patternFill>
    </fill>
    <fill>
      <patternFill patternType="solid">
        <fgColor rgb="FFD7E4BD"/>
        <bgColor rgb="FFDCE6F2"/>
      </patternFill>
    </fill>
    <fill>
      <patternFill patternType="solid">
        <fgColor rgb="FFFCD5B5"/>
        <bgColor rgb="FFFFC7CE"/>
      </patternFill>
    </fill>
    <fill>
      <patternFill patternType="solid">
        <fgColor rgb="FFC0C0C0"/>
        <bgColor rgb="FFBFBFBF"/>
      </patternFill>
    </fill>
    <fill>
      <patternFill patternType="solid">
        <fgColor rgb="FFFFFFFF"/>
        <bgColor rgb="FFDCE6F2"/>
      </patternFill>
    </fill>
    <fill>
      <patternFill patternType="solid">
        <fgColor rgb="FFFFFF99"/>
        <bgColor rgb="FFD7E4BD"/>
      </patternFill>
    </fill>
    <fill>
      <patternFill patternType="solid">
        <fgColor theme="7" tint="0.59999389629810485"/>
        <bgColor rgb="FFB9CDE5"/>
      </patternFill>
    </fill>
    <fill>
      <patternFill patternType="solid">
        <fgColor theme="0" tint="-4.9989318521683403E-2"/>
        <bgColor indexed="64"/>
      </patternFill>
    </fill>
    <fill>
      <patternFill patternType="solid">
        <fgColor theme="0" tint="-4.9989318521683403E-2"/>
        <bgColor rgb="FFC6D9F1"/>
      </patternFill>
    </fill>
    <fill>
      <patternFill patternType="solid">
        <fgColor theme="7" tint="0.59999389629810485"/>
        <bgColor rgb="FFFFC7CE"/>
      </patternFill>
    </fill>
    <fill>
      <patternFill patternType="solid">
        <fgColor rgb="FFFFFF00"/>
        <bgColor rgb="FFC6D9F1"/>
      </patternFill>
    </fill>
    <fill>
      <patternFill patternType="solid">
        <fgColor rgb="FFFF0000"/>
        <bgColor indexed="64"/>
      </patternFill>
    </fill>
    <fill>
      <patternFill patternType="solid">
        <fgColor theme="0" tint="-0.14999847407452621"/>
        <bgColor rgb="FFC6D9F1"/>
      </patternFill>
    </fill>
  </fills>
  <borders count="5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bottom style="thin">
        <color auto="1"/>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top/>
      <bottom style="thin">
        <color auto="1"/>
      </bottom>
      <diagonal/>
    </border>
    <border>
      <left style="thin">
        <color auto="1"/>
      </left>
      <right/>
      <top style="medium">
        <color auto="1"/>
      </top>
      <bottom style="medium">
        <color auto="1"/>
      </bottom>
      <diagonal/>
    </border>
  </borders>
  <cellStyleXfs count="2">
    <xf numFmtId="0" fontId="0" fillId="0" borderId="0"/>
    <xf numFmtId="164" fontId="15" fillId="0" borderId="0" applyBorder="0" applyProtection="0"/>
  </cellStyleXfs>
  <cellXfs count="239">
    <xf numFmtId="0" fontId="0" fillId="0" borderId="0" xfId="0"/>
    <xf numFmtId="0" fontId="1" fillId="0" borderId="0" xfId="0" applyFont="1"/>
    <xf numFmtId="0" fontId="1" fillId="0" borderId="0" xfId="0" applyFont="1" applyAlignment="1">
      <alignment horizontal="center"/>
    </xf>
    <xf numFmtId="0" fontId="1" fillId="0" borderId="0" xfId="0" applyFont="1" applyProtection="1"/>
    <xf numFmtId="0" fontId="1" fillId="0" borderId="0" xfId="0" applyFont="1" applyAlignment="1" applyProtection="1">
      <alignment horizontal="center"/>
    </xf>
    <xf numFmtId="0" fontId="2" fillId="0" borderId="0" xfId="0" applyFont="1" applyProtection="1"/>
    <xf numFmtId="0" fontId="2" fillId="0" borderId="0" xfId="0" applyFont="1" applyBorder="1" applyAlignment="1" applyProtection="1">
      <alignment horizontal="center" vertical="center" wrapText="1"/>
    </xf>
    <xf numFmtId="0" fontId="2" fillId="0" borderId="0" xfId="0" applyFont="1"/>
    <xf numFmtId="0" fontId="1" fillId="0" borderId="0" xfId="0" applyFont="1" applyBorder="1" applyAlignment="1" applyProtection="1">
      <alignment horizontal="left" wrapText="1"/>
    </xf>
    <xf numFmtId="0" fontId="2" fillId="0" borderId="0" xfId="0" applyFont="1" applyBorder="1" applyAlignment="1" applyProtection="1">
      <alignment horizontal="center"/>
    </xf>
    <xf numFmtId="0" fontId="1" fillId="0" borderId="0" xfId="0" applyFont="1" applyAlignment="1" applyProtection="1">
      <alignment horizontal="left"/>
    </xf>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1" fillId="0" borderId="0" xfId="0" applyFont="1" applyProtection="1">
      <protection locked="0"/>
    </xf>
    <xf numFmtId="0" fontId="1" fillId="0" borderId="4" xfId="0" applyFont="1" applyBorder="1" applyAlignment="1" applyProtection="1">
      <alignment horizontal="center" vertical="top" wrapText="1"/>
    </xf>
    <xf numFmtId="0" fontId="1" fillId="0" borderId="5"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4" fillId="0" borderId="0" xfId="0" applyFont="1" applyBorder="1" applyAlignment="1" applyProtection="1">
      <alignment horizontal="center" vertical="center" wrapText="1" shrinkToFit="1"/>
    </xf>
    <xf numFmtId="0" fontId="1" fillId="0" borderId="6" xfId="0" applyFont="1" applyBorder="1" applyAlignment="1" applyProtection="1">
      <alignment horizontal="center" vertical="top" wrapText="1"/>
    </xf>
    <xf numFmtId="0" fontId="1" fillId="0" borderId="7" xfId="0" applyFont="1" applyBorder="1" applyAlignment="1" applyProtection="1">
      <alignment horizontal="center" vertical="top" wrapText="1"/>
    </xf>
    <xf numFmtId="0" fontId="4" fillId="3" borderId="1" xfId="0" applyFont="1" applyFill="1" applyBorder="1" applyAlignment="1" applyProtection="1">
      <alignment horizontal="center" vertical="center" wrapText="1" shrinkToFit="1"/>
      <protection locked="0"/>
    </xf>
    <xf numFmtId="0" fontId="1" fillId="0" borderId="10" xfId="0" applyFont="1" applyBorder="1" applyProtection="1"/>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xf>
    <xf numFmtId="0" fontId="1" fillId="0" borderId="13" xfId="0" applyFont="1" applyBorder="1" applyProtection="1"/>
    <xf numFmtId="0" fontId="1" fillId="0" borderId="14" xfId="0" applyFont="1" applyBorder="1" applyAlignment="1" applyProtection="1">
      <alignment horizontal="center"/>
    </xf>
    <xf numFmtId="0" fontId="1" fillId="0" borderId="15" xfId="0" applyFont="1" applyBorder="1" applyAlignment="1" applyProtection="1">
      <alignment horizontal="center" vertical="top" wrapText="1"/>
    </xf>
    <xf numFmtId="0" fontId="1" fillId="0" borderId="16" xfId="0" applyFont="1" applyBorder="1" applyAlignment="1" applyProtection="1">
      <alignment horizontal="center" vertical="top" wrapText="1"/>
    </xf>
    <xf numFmtId="2" fontId="4" fillId="0" borderId="1" xfId="0" applyNumberFormat="1" applyFont="1" applyBorder="1" applyAlignment="1" applyProtection="1">
      <alignment horizontal="center" vertical="center"/>
    </xf>
    <xf numFmtId="2" fontId="4" fillId="0" borderId="18" xfId="0" applyNumberFormat="1" applyFont="1" applyBorder="1" applyAlignment="1" applyProtection="1">
      <alignment horizontal="center" vertical="center" wrapText="1"/>
    </xf>
    <xf numFmtId="2" fontId="4" fillId="4" borderId="1" xfId="0" applyNumberFormat="1" applyFont="1" applyFill="1" applyBorder="1" applyAlignment="1" applyProtection="1">
      <alignment horizontal="center" vertical="center" wrapText="1"/>
    </xf>
    <xf numFmtId="2" fontId="4" fillId="5" borderId="19" xfId="0" applyNumberFormat="1" applyFont="1" applyFill="1" applyBorder="1" applyAlignment="1" applyProtection="1">
      <alignment horizontal="center" vertical="center" wrapText="1"/>
    </xf>
    <xf numFmtId="2" fontId="4" fillId="0" borderId="0" xfId="0" applyNumberFormat="1" applyFont="1" applyBorder="1" applyAlignment="1" applyProtection="1">
      <alignment horizontal="center" vertical="center" wrapText="1"/>
    </xf>
    <xf numFmtId="0" fontId="1" fillId="3" borderId="5" xfId="0" applyFont="1" applyFill="1" applyBorder="1" applyProtection="1">
      <protection locked="0"/>
    </xf>
    <xf numFmtId="3" fontId="1" fillId="3" borderId="21" xfId="0" applyNumberFormat="1" applyFont="1" applyFill="1" applyBorder="1" applyAlignment="1" applyProtection="1">
      <alignment horizontal="center"/>
      <protection locked="0"/>
    </xf>
    <xf numFmtId="3" fontId="1" fillId="3" borderId="21" xfId="0" applyNumberFormat="1" applyFont="1" applyFill="1" applyBorder="1" applyProtection="1">
      <protection locked="0"/>
    </xf>
    <xf numFmtId="0" fontId="1" fillId="4" borderId="5" xfId="0" applyFont="1" applyFill="1" applyBorder="1" applyAlignment="1" applyProtection="1">
      <alignment horizontal="center"/>
    </xf>
    <xf numFmtId="3" fontId="1" fillId="4" borderId="5" xfId="0" applyNumberFormat="1" applyFont="1" applyFill="1" applyBorder="1" applyAlignment="1" applyProtection="1">
      <alignment horizontal="center"/>
    </xf>
    <xf numFmtId="0" fontId="1" fillId="5" borderId="9" xfId="0" applyFont="1" applyFill="1" applyBorder="1" applyAlignment="1" applyProtection="1">
      <alignment horizontal="center"/>
    </xf>
    <xf numFmtId="0" fontId="1" fillId="5" borderId="10" xfId="0" applyFont="1" applyFill="1" applyBorder="1" applyAlignment="1">
      <alignment horizontal="center"/>
    </xf>
    <xf numFmtId="1" fontId="4" fillId="5" borderId="11" xfId="0" applyNumberFormat="1" applyFont="1" applyFill="1" applyBorder="1" applyAlignment="1" applyProtection="1">
      <alignment horizontal="center" vertical="center" wrapText="1"/>
    </xf>
    <xf numFmtId="1" fontId="4" fillId="0" borderId="0" xfId="0" applyNumberFormat="1" applyFont="1" applyBorder="1" applyAlignment="1" applyProtection="1">
      <alignment horizontal="center" vertical="center" wrapText="1"/>
    </xf>
    <xf numFmtId="0" fontId="1" fillId="3" borderId="7" xfId="0" applyFont="1" applyFill="1" applyBorder="1" applyProtection="1">
      <protection locked="0"/>
    </xf>
    <xf numFmtId="3" fontId="1" fillId="3" borderId="22" xfId="0" applyNumberFormat="1" applyFont="1" applyFill="1" applyBorder="1" applyAlignment="1" applyProtection="1">
      <alignment horizontal="center"/>
      <protection locked="0"/>
    </xf>
    <xf numFmtId="0" fontId="1" fillId="3" borderId="23" xfId="0" applyFont="1" applyFill="1" applyBorder="1" applyProtection="1">
      <protection locked="0"/>
    </xf>
    <xf numFmtId="3" fontId="1" fillId="3" borderId="24" xfId="0" applyNumberFormat="1" applyFont="1" applyFill="1" applyBorder="1" applyAlignment="1" applyProtection="1">
      <alignment horizontal="center"/>
      <protection locked="0"/>
    </xf>
    <xf numFmtId="0" fontId="1" fillId="5" borderId="25" xfId="0" applyFont="1" applyFill="1" applyBorder="1" applyAlignment="1" applyProtection="1">
      <alignment horizontal="center"/>
    </xf>
    <xf numFmtId="1" fontId="4" fillId="5" borderId="26" xfId="0" applyNumberFormat="1" applyFont="1" applyFill="1" applyBorder="1" applyAlignment="1" applyProtection="1">
      <alignment horizontal="center" vertical="center" wrapText="1"/>
    </xf>
    <xf numFmtId="4" fontId="4" fillId="0" borderId="1" xfId="0" applyNumberFormat="1" applyFont="1" applyBorder="1" applyAlignment="1" applyProtection="1">
      <alignment horizontal="center" vertical="center"/>
    </xf>
    <xf numFmtId="3" fontId="1" fillId="0" borderId="18" xfId="0" applyNumberFormat="1" applyFont="1" applyBorder="1" applyAlignment="1" applyProtection="1">
      <alignment horizontal="center"/>
    </xf>
    <xf numFmtId="3" fontId="1" fillId="0" borderId="18" xfId="0" applyNumberFormat="1" applyFont="1" applyBorder="1" applyProtection="1"/>
    <xf numFmtId="0" fontId="1" fillId="4" borderId="1" xfId="0" applyFont="1" applyFill="1" applyBorder="1" applyAlignment="1" applyProtection="1">
      <alignment horizontal="center"/>
    </xf>
    <xf numFmtId="0" fontId="1" fillId="5" borderId="27" xfId="0" applyFont="1" applyFill="1" applyBorder="1" applyAlignment="1" applyProtection="1">
      <alignment horizontal="center"/>
    </xf>
    <xf numFmtId="0" fontId="1" fillId="5" borderId="28" xfId="0" applyFont="1" applyFill="1" applyBorder="1" applyProtection="1"/>
    <xf numFmtId="1" fontId="4" fillId="5" borderId="29" xfId="0" applyNumberFormat="1" applyFont="1" applyFill="1" applyBorder="1" applyAlignment="1" applyProtection="1">
      <alignment horizontal="center" vertical="center" wrapText="1"/>
    </xf>
    <xf numFmtId="0" fontId="1" fillId="0" borderId="0" xfId="0" applyFont="1" applyProtection="1"/>
    <xf numFmtId="4" fontId="4" fillId="0" borderId="2" xfId="0" applyNumberFormat="1" applyFont="1" applyBorder="1" applyAlignment="1" applyProtection="1">
      <alignment horizontal="center" vertical="center" wrapText="1"/>
    </xf>
    <xf numFmtId="3" fontId="1" fillId="0" borderId="30" xfId="0" applyNumberFormat="1" applyFont="1" applyBorder="1" applyAlignment="1" applyProtection="1">
      <alignment horizontal="center"/>
    </xf>
    <xf numFmtId="3" fontId="1" fillId="0" borderId="0" xfId="0" applyNumberFormat="1" applyFont="1" applyBorder="1" applyProtection="1"/>
    <xf numFmtId="3" fontId="1" fillId="0" borderId="0" xfId="0" applyNumberFormat="1" applyFont="1" applyBorder="1" applyAlignment="1" applyProtection="1">
      <alignment horizontal="center"/>
    </xf>
    <xf numFmtId="3" fontId="1" fillId="0" borderId="0" xfId="0" applyNumberFormat="1" applyFont="1" applyBorder="1" applyAlignment="1" applyProtection="1">
      <alignment horizontal="center" vertical="center"/>
    </xf>
    <xf numFmtId="0" fontId="1" fillId="0" borderId="0" xfId="0" applyFont="1"/>
    <xf numFmtId="0" fontId="6" fillId="0" borderId="0" xfId="0" applyFont="1" applyProtection="1"/>
    <xf numFmtId="0" fontId="0" fillId="0" borderId="0" xfId="0" applyAlignment="1">
      <alignment horizontal="center"/>
    </xf>
    <xf numFmtId="0" fontId="7" fillId="0" borderId="0" xfId="0" applyFont="1"/>
    <xf numFmtId="0" fontId="0" fillId="2" borderId="0" xfId="0" applyFont="1" applyFill="1"/>
    <xf numFmtId="0" fontId="0" fillId="2" borderId="10" xfId="0" applyFont="1" applyFill="1" applyBorder="1" applyAlignment="1">
      <alignment horizontal="center" vertical="center" wrapText="1"/>
    </xf>
    <xf numFmtId="0" fontId="0" fillId="2" borderId="10" xfId="0" applyFill="1" applyBorder="1"/>
    <xf numFmtId="164" fontId="0" fillId="2" borderId="10" xfId="1" applyFont="1" applyFill="1" applyBorder="1" applyAlignment="1" applyProtection="1"/>
    <xf numFmtId="0" fontId="0" fillId="2" borderId="10" xfId="0" applyFill="1" applyBorder="1" applyAlignment="1">
      <alignment horizontal="center"/>
    </xf>
    <xf numFmtId="1" fontId="0" fillId="2" borderId="10" xfId="0" applyNumberFormat="1" applyFill="1" applyBorder="1"/>
    <xf numFmtId="0" fontId="0" fillId="0" borderId="0" xfId="0" applyProtection="1">
      <protection hidden="1"/>
    </xf>
    <xf numFmtId="0" fontId="9" fillId="0" borderId="0" xfId="0" applyFont="1" applyProtection="1">
      <protection hidden="1"/>
    </xf>
    <xf numFmtId="0" fontId="10" fillId="3" borderId="36" xfId="0" applyFont="1" applyFill="1" applyBorder="1" applyAlignment="1" applyProtection="1">
      <alignment horizontal="center" vertical="center" wrapText="1"/>
      <protection hidden="1"/>
    </xf>
    <xf numFmtId="0" fontId="10" fillId="3" borderId="17" xfId="0" applyFont="1" applyFill="1" applyBorder="1" applyAlignment="1" applyProtection="1">
      <alignment horizontal="center" vertical="center" wrapText="1"/>
      <protection hidden="1"/>
    </xf>
    <xf numFmtId="0" fontId="11" fillId="7" borderId="37" xfId="0" applyFont="1" applyFill="1" applyBorder="1" applyAlignment="1" applyProtection="1">
      <alignment vertical="center" wrapText="1"/>
      <protection hidden="1"/>
    </xf>
    <xf numFmtId="0" fontId="11" fillId="7" borderId="38" xfId="0" applyFont="1" applyFill="1" applyBorder="1" applyAlignment="1" applyProtection="1">
      <alignment vertical="center" wrapText="1"/>
      <protection hidden="1"/>
    </xf>
    <xf numFmtId="0" fontId="11" fillId="7" borderId="36" xfId="0" applyFont="1" applyFill="1" applyBorder="1" applyAlignment="1" applyProtection="1">
      <alignment vertical="center" wrapText="1"/>
      <protection hidden="1"/>
    </xf>
    <xf numFmtId="0" fontId="11" fillId="7" borderId="39" xfId="0" applyFont="1" applyFill="1" applyBorder="1" applyAlignment="1" applyProtection="1">
      <alignment vertical="center" wrapText="1"/>
      <protection hidden="1"/>
    </xf>
    <xf numFmtId="0" fontId="11" fillId="7" borderId="40" xfId="0" applyFont="1" applyFill="1" applyBorder="1" applyAlignment="1" applyProtection="1">
      <alignment vertical="center" wrapText="1"/>
      <protection hidden="1"/>
    </xf>
    <xf numFmtId="0" fontId="11" fillId="7" borderId="41" xfId="0" applyFont="1" applyFill="1" applyBorder="1" applyAlignment="1" applyProtection="1">
      <alignment vertical="center" wrapText="1"/>
      <protection hidden="1"/>
    </xf>
    <xf numFmtId="0" fontId="11" fillId="7" borderId="17" xfId="0" applyFont="1" applyFill="1" applyBorder="1" applyAlignment="1" applyProtection="1">
      <alignment vertical="center" wrapText="1"/>
      <protection hidden="1"/>
    </xf>
    <xf numFmtId="3" fontId="9" fillId="8" borderId="10" xfId="0" applyNumberFormat="1" applyFont="1" applyFill="1" applyBorder="1" applyAlignment="1" applyProtection="1">
      <alignment horizontal="right" vertical="center" wrapText="1"/>
      <protection hidden="1"/>
    </xf>
    <xf numFmtId="3" fontId="9" fillId="8" borderId="33" xfId="0" applyNumberFormat="1" applyFont="1" applyFill="1" applyBorder="1" applyAlignment="1" applyProtection="1">
      <alignment horizontal="right" vertical="center" wrapText="1"/>
      <protection hidden="1"/>
    </xf>
    <xf numFmtId="0" fontId="0" fillId="3" borderId="33" xfId="0" applyFill="1" applyBorder="1" applyAlignment="1" applyProtection="1">
      <alignment horizontal="center"/>
      <protection hidden="1"/>
    </xf>
    <xf numFmtId="0" fontId="0" fillId="9" borderId="9" xfId="0" applyFill="1" applyBorder="1" applyProtection="1">
      <protection hidden="1"/>
    </xf>
    <xf numFmtId="3" fontId="0" fillId="9" borderId="10" xfId="0" applyNumberFormat="1" applyFill="1" applyBorder="1" applyProtection="1">
      <protection hidden="1"/>
    </xf>
    <xf numFmtId="3" fontId="12" fillId="3" borderId="42" xfId="0" applyNumberFormat="1" applyFont="1" applyFill="1" applyBorder="1" applyAlignment="1" applyProtection="1">
      <alignment horizontal="right" vertical="center"/>
      <protection hidden="1"/>
    </xf>
    <xf numFmtId="3" fontId="13" fillId="7" borderId="42" xfId="0" applyNumberFormat="1" applyFont="1" applyFill="1" applyBorder="1" applyAlignment="1" applyProtection="1">
      <alignment horizontal="right" vertical="center"/>
      <protection hidden="1"/>
    </xf>
    <xf numFmtId="3" fontId="12" fillId="9" borderId="22" xfId="0" applyNumberFormat="1" applyFont="1" applyFill="1" applyBorder="1" applyAlignment="1" applyProtection="1">
      <alignment horizontal="right" vertical="center"/>
      <protection hidden="1"/>
    </xf>
    <xf numFmtId="3" fontId="12" fillId="7" borderId="6" xfId="0" applyNumberFormat="1" applyFont="1" applyFill="1" applyBorder="1" applyAlignment="1" applyProtection="1">
      <alignment horizontal="right" vertical="center"/>
      <protection hidden="1"/>
    </xf>
    <xf numFmtId="3" fontId="12" fillId="7" borderId="43" xfId="0" applyNumberFormat="1" applyFont="1" applyFill="1" applyBorder="1" applyAlignment="1" applyProtection="1">
      <alignment horizontal="right" vertical="center"/>
      <protection hidden="1"/>
    </xf>
    <xf numFmtId="3" fontId="12" fillId="3" borderId="10" xfId="0" applyNumberFormat="1" applyFont="1" applyFill="1" applyBorder="1" applyAlignment="1" applyProtection="1">
      <alignment horizontal="right" vertical="center"/>
      <protection hidden="1"/>
    </xf>
    <xf numFmtId="3" fontId="13" fillId="7" borderId="10" xfId="0" applyNumberFormat="1" applyFont="1" applyFill="1" applyBorder="1" applyAlignment="1" applyProtection="1">
      <alignment horizontal="right" vertical="center"/>
      <protection hidden="1"/>
    </xf>
    <xf numFmtId="3" fontId="12" fillId="9" borderId="33" xfId="0" applyNumberFormat="1" applyFont="1" applyFill="1" applyBorder="1" applyAlignment="1" applyProtection="1">
      <alignment horizontal="right" vertical="center"/>
      <protection hidden="1"/>
    </xf>
    <xf numFmtId="3" fontId="13" fillId="3" borderId="42" xfId="0" applyNumberFormat="1" applyFont="1" applyFill="1" applyBorder="1" applyAlignment="1" applyProtection="1">
      <alignment horizontal="right" vertical="center"/>
      <protection hidden="1"/>
    </xf>
    <xf numFmtId="3" fontId="12" fillId="3" borderId="22" xfId="0" applyNumberFormat="1" applyFont="1" applyFill="1" applyBorder="1" applyAlignment="1" applyProtection="1">
      <alignment horizontal="right" vertical="center"/>
      <protection hidden="1"/>
    </xf>
    <xf numFmtId="3" fontId="12" fillId="3" borderId="6" xfId="0" applyNumberFormat="1" applyFont="1" applyFill="1" applyBorder="1" applyAlignment="1" applyProtection="1">
      <alignment horizontal="right" vertical="center"/>
      <protection hidden="1"/>
    </xf>
    <xf numFmtId="3" fontId="12" fillId="7" borderId="7" xfId="0" applyNumberFormat="1" applyFont="1" applyFill="1" applyBorder="1" applyAlignment="1" applyProtection="1">
      <alignment horizontal="right" vertical="center"/>
      <protection hidden="1"/>
    </xf>
    <xf numFmtId="3" fontId="9" fillId="7" borderId="6" xfId="0" applyNumberFormat="1" applyFont="1" applyFill="1" applyBorder="1" applyAlignment="1" applyProtection="1">
      <alignment horizontal="right" vertical="center"/>
      <protection hidden="1"/>
    </xf>
    <xf numFmtId="0" fontId="14" fillId="3" borderId="10" xfId="0" applyFont="1" applyFill="1" applyBorder="1" applyAlignment="1" applyProtection="1">
      <alignment horizontal="left" wrapText="1"/>
      <protection hidden="1"/>
    </xf>
    <xf numFmtId="3" fontId="0" fillId="3" borderId="10" xfId="0" applyNumberFormat="1" applyFill="1" applyBorder="1" applyAlignment="1" applyProtection="1">
      <alignment horizontal="right" indent="1"/>
      <protection hidden="1"/>
    </xf>
    <xf numFmtId="3" fontId="0" fillId="3" borderId="33" xfId="0" applyNumberFormat="1" applyFill="1" applyBorder="1" applyAlignment="1" applyProtection="1">
      <alignment horizontal="right" indent="1"/>
      <protection hidden="1"/>
    </xf>
    <xf numFmtId="0" fontId="0" fillId="3" borderId="33" xfId="0" applyFill="1" applyBorder="1" applyProtection="1">
      <protection hidden="1"/>
    </xf>
    <xf numFmtId="0" fontId="0" fillId="3" borderId="6" xfId="0" applyFill="1" applyBorder="1" applyProtection="1">
      <protection hidden="1"/>
    </xf>
    <xf numFmtId="3" fontId="0" fillId="3" borderId="33" xfId="0" applyNumberFormat="1" applyFill="1" applyBorder="1" applyProtection="1">
      <protection hidden="1"/>
    </xf>
    <xf numFmtId="0" fontId="0" fillId="3" borderId="42" xfId="0" applyFill="1" applyBorder="1" applyProtection="1">
      <protection hidden="1"/>
    </xf>
    <xf numFmtId="0" fontId="0" fillId="3" borderId="22" xfId="0" applyFill="1" applyBorder="1" applyProtection="1">
      <protection hidden="1"/>
    </xf>
    <xf numFmtId="0" fontId="0" fillId="3" borderId="43" xfId="0" applyFill="1" applyBorder="1" applyProtection="1">
      <protection hidden="1"/>
    </xf>
    <xf numFmtId="0" fontId="0" fillId="3" borderId="10" xfId="0" applyFill="1" applyBorder="1" applyProtection="1">
      <protection hidden="1"/>
    </xf>
    <xf numFmtId="0" fontId="0" fillId="3" borderId="7" xfId="0" applyFill="1" applyBorder="1" applyProtection="1">
      <protection hidden="1"/>
    </xf>
    <xf numFmtId="0" fontId="0" fillId="3" borderId="44" xfId="0" applyFont="1" applyFill="1" applyBorder="1" applyAlignment="1" applyProtection="1">
      <alignment horizontal="center" vertical="center" wrapText="1"/>
      <protection hidden="1"/>
    </xf>
    <xf numFmtId="3" fontId="0" fillId="3" borderId="44" xfId="0" applyNumberFormat="1" applyFill="1" applyBorder="1" applyAlignment="1" applyProtection="1">
      <alignment horizontal="right" indent="1"/>
      <protection hidden="1"/>
    </xf>
    <xf numFmtId="3" fontId="0" fillId="3" borderId="45" xfId="0" applyNumberFormat="1" applyFill="1" applyBorder="1" applyAlignment="1" applyProtection="1">
      <alignment horizontal="right" indent="1"/>
      <protection hidden="1"/>
    </xf>
    <xf numFmtId="0" fontId="0" fillId="3" borderId="33" xfId="0" applyFont="1" applyFill="1" applyBorder="1" applyAlignment="1" applyProtection="1">
      <alignment horizontal="center" vertical="center" wrapText="1"/>
      <protection hidden="1"/>
    </xf>
    <xf numFmtId="3" fontId="0" fillId="3" borderId="15" xfId="0" applyNumberFormat="1" applyFill="1" applyBorder="1" applyProtection="1">
      <protection hidden="1"/>
    </xf>
    <xf numFmtId="3" fontId="0" fillId="3" borderId="46" xfId="0" applyNumberFormat="1" applyFill="1" applyBorder="1" applyProtection="1">
      <protection hidden="1"/>
    </xf>
    <xf numFmtId="0" fontId="0" fillId="3" borderId="46" xfId="0" applyFill="1" applyBorder="1" applyProtection="1">
      <protection hidden="1"/>
    </xf>
    <xf numFmtId="3" fontId="0" fillId="3" borderId="47" xfId="0" applyNumberFormat="1" applyFill="1" applyBorder="1" applyProtection="1">
      <protection hidden="1"/>
    </xf>
    <xf numFmtId="3" fontId="0" fillId="3" borderId="43" xfId="0" applyNumberFormat="1" applyFill="1" applyBorder="1" applyProtection="1">
      <protection hidden="1"/>
    </xf>
    <xf numFmtId="3" fontId="0" fillId="3" borderId="10" xfId="0" applyNumberFormat="1" applyFill="1" applyBorder="1" applyProtection="1">
      <protection hidden="1"/>
    </xf>
    <xf numFmtId="3" fontId="0" fillId="3" borderId="16" xfId="0" applyNumberFormat="1" applyFill="1" applyBorder="1" applyProtection="1">
      <protection hidden="1"/>
    </xf>
    <xf numFmtId="0" fontId="9" fillId="3" borderId="19" xfId="0" applyFont="1" applyFill="1" applyBorder="1" applyProtection="1">
      <protection hidden="1"/>
    </xf>
    <xf numFmtId="0" fontId="0" fillId="3" borderId="20" xfId="0" applyFill="1" applyBorder="1" applyProtection="1">
      <protection hidden="1"/>
    </xf>
    <xf numFmtId="0" fontId="0" fillId="3" borderId="0" xfId="0" applyFill="1" applyBorder="1" applyProtection="1">
      <protection hidden="1"/>
    </xf>
    <xf numFmtId="0" fontId="9" fillId="3" borderId="12" xfId="0" applyFont="1" applyFill="1" applyBorder="1" applyProtection="1">
      <protection hidden="1"/>
    </xf>
    <xf numFmtId="0" fontId="0" fillId="3" borderId="14" xfId="0" applyFill="1" applyBorder="1" applyProtection="1">
      <protection hidden="1"/>
    </xf>
    <xf numFmtId="0" fontId="0" fillId="0" borderId="1" xfId="0" applyBorder="1" applyProtection="1">
      <protection hidden="1"/>
    </xf>
    <xf numFmtId="3" fontId="0" fillId="3" borderId="6" xfId="0" applyNumberFormat="1" applyFill="1" applyBorder="1" applyAlignment="1" applyProtection="1">
      <alignment horizontal="right" indent="1"/>
      <protection hidden="1"/>
    </xf>
    <xf numFmtId="0" fontId="0" fillId="9" borderId="10" xfId="0" applyFill="1" applyBorder="1" applyProtection="1">
      <protection hidden="1"/>
    </xf>
    <xf numFmtId="0" fontId="0" fillId="3" borderId="48" xfId="0" applyFill="1" applyBorder="1" applyProtection="1">
      <protection hidden="1"/>
    </xf>
    <xf numFmtId="3" fontId="0" fillId="3" borderId="48" xfId="0" applyNumberFormat="1" applyFill="1" applyBorder="1" applyAlignment="1" applyProtection="1">
      <alignment horizontal="right" indent="1"/>
      <protection hidden="1"/>
    </xf>
    <xf numFmtId="0" fontId="0" fillId="3" borderId="45" xfId="0" applyFill="1" applyBorder="1" applyProtection="1">
      <protection hidden="1"/>
    </xf>
    <xf numFmtId="3" fontId="12" fillId="3" borderId="49" xfId="0" applyNumberFormat="1" applyFont="1" applyFill="1" applyBorder="1" applyAlignment="1" applyProtection="1">
      <alignment horizontal="right" vertical="center"/>
      <protection hidden="1"/>
    </xf>
    <xf numFmtId="3" fontId="13" fillId="7" borderId="49" xfId="0" applyNumberFormat="1" applyFont="1" applyFill="1" applyBorder="1" applyAlignment="1" applyProtection="1">
      <alignment horizontal="right" vertical="center"/>
      <protection hidden="1"/>
    </xf>
    <xf numFmtId="3" fontId="9" fillId="7" borderId="48" xfId="0" applyNumberFormat="1" applyFont="1" applyFill="1" applyBorder="1" applyAlignment="1" applyProtection="1">
      <alignment horizontal="right" vertical="center"/>
      <protection hidden="1"/>
    </xf>
    <xf numFmtId="3" fontId="12" fillId="7" borderId="48" xfId="0" applyNumberFormat="1" applyFont="1" applyFill="1" applyBorder="1" applyAlignment="1" applyProtection="1">
      <alignment horizontal="right" vertical="center"/>
      <protection hidden="1"/>
    </xf>
    <xf numFmtId="3" fontId="12" fillId="7" borderId="50" xfId="0" applyNumberFormat="1" applyFont="1" applyFill="1" applyBorder="1" applyAlignment="1" applyProtection="1">
      <alignment horizontal="right" vertical="center"/>
      <protection hidden="1"/>
    </xf>
    <xf numFmtId="3" fontId="12" fillId="3" borderId="44" xfId="0" applyNumberFormat="1" applyFont="1" applyFill="1" applyBorder="1" applyAlignment="1" applyProtection="1">
      <alignment horizontal="right" vertical="center"/>
      <protection hidden="1"/>
    </xf>
    <xf numFmtId="3" fontId="12" fillId="3" borderId="48" xfId="0" applyNumberFormat="1" applyFont="1" applyFill="1" applyBorder="1" applyAlignment="1" applyProtection="1">
      <alignment horizontal="right" vertical="center"/>
      <protection hidden="1"/>
    </xf>
    <xf numFmtId="3" fontId="12" fillId="7" borderId="23" xfId="0" applyNumberFormat="1" applyFont="1" applyFill="1" applyBorder="1" applyAlignment="1" applyProtection="1">
      <alignment horizontal="right" vertical="center"/>
      <protection hidden="1"/>
    </xf>
    <xf numFmtId="2" fontId="4" fillId="10" borderId="1" xfId="0" applyNumberFormat="1" applyFont="1" applyFill="1" applyBorder="1" applyAlignment="1" applyProtection="1">
      <alignment horizontal="center" vertical="center" wrapText="1"/>
    </xf>
    <xf numFmtId="1" fontId="4" fillId="4" borderId="4" xfId="0" applyNumberFormat="1" applyFont="1" applyFill="1" applyBorder="1" applyAlignment="1" applyProtection="1">
      <alignment horizontal="center" vertical="center" wrapText="1"/>
    </xf>
    <xf numFmtId="3" fontId="4" fillId="4" borderId="36" xfId="0" applyNumberFormat="1" applyFont="1" applyFill="1" applyBorder="1" applyAlignment="1" applyProtection="1">
      <alignment horizontal="center" vertical="center"/>
    </xf>
    <xf numFmtId="2" fontId="4" fillId="4" borderId="3"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4" fillId="10" borderId="17" xfId="0" applyFont="1" applyFill="1" applyBorder="1" applyAlignment="1" applyProtection="1">
      <alignment horizontal="center" vertical="center" wrapText="1"/>
    </xf>
    <xf numFmtId="1" fontId="4" fillId="10" borderId="5" xfId="0" applyNumberFormat="1" applyFont="1" applyFill="1" applyBorder="1" applyAlignment="1" applyProtection="1">
      <alignment horizontal="center" vertical="center" wrapText="1"/>
    </xf>
    <xf numFmtId="3" fontId="4" fillId="10" borderId="1" xfId="0" applyNumberFormat="1" applyFont="1" applyFill="1" applyBorder="1" applyAlignment="1" applyProtection="1">
      <alignment horizontal="center" vertical="center"/>
    </xf>
    <xf numFmtId="2" fontId="4" fillId="5" borderId="32" xfId="0" applyNumberFormat="1" applyFont="1" applyFill="1" applyBorder="1" applyAlignment="1" applyProtection="1">
      <alignment horizontal="center" vertical="center" wrapText="1"/>
    </xf>
    <xf numFmtId="2" fontId="4" fillId="5" borderId="51" xfId="0" applyNumberFormat="1" applyFont="1" applyFill="1" applyBorder="1" applyAlignment="1" applyProtection="1">
      <alignment horizontal="center" vertical="center" wrapText="1"/>
    </xf>
    <xf numFmtId="0" fontId="16" fillId="0" borderId="0" xfId="0" applyFont="1" applyBorder="1" applyAlignment="1">
      <alignment vertical="center" wrapText="1"/>
    </xf>
    <xf numFmtId="0" fontId="8" fillId="0" borderId="0" xfId="0" applyFont="1" applyBorder="1" applyAlignment="1">
      <alignment horizontal="center" vertical="center" wrapText="1"/>
    </xf>
    <xf numFmtId="0" fontId="17" fillId="0" borderId="0" xfId="0" applyFont="1"/>
    <xf numFmtId="0" fontId="0" fillId="11" borderId="36" xfId="0" applyFill="1" applyBorder="1"/>
    <xf numFmtId="0" fontId="8" fillId="11" borderId="37" xfId="0" applyFont="1" applyFill="1" applyBorder="1" applyAlignment="1">
      <alignment horizontal="center" vertical="center" wrapText="1"/>
    </xf>
    <xf numFmtId="0" fontId="0" fillId="11" borderId="37" xfId="0" applyFill="1" applyBorder="1"/>
    <xf numFmtId="0" fontId="0" fillId="11" borderId="38" xfId="0" applyFill="1" applyBorder="1"/>
    <xf numFmtId="0" fontId="0" fillId="11" borderId="35" xfId="0" applyFill="1" applyBorder="1"/>
    <xf numFmtId="0" fontId="0" fillId="11" borderId="0" xfId="0" applyFill="1" applyBorder="1"/>
    <xf numFmtId="0" fontId="0" fillId="11" borderId="0" xfId="0" applyFill="1" applyBorder="1" applyAlignment="1">
      <alignment horizontal="center"/>
    </xf>
    <xf numFmtId="0" fontId="0" fillId="11" borderId="53" xfId="0" applyFill="1" applyBorder="1"/>
    <xf numFmtId="0" fontId="0" fillId="12" borderId="32" xfId="0" applyFont="1" applyFill="1" applyBorder="1" applyAlignment="1">
      <alignment horizontal="center" vertical="center" wrapText="1"/>
    </xf>
    <xf numFmtId="0" fontId="0" fillId="12" borderId="32" xfId="0" applyFont="1" applyFill="1" applyBorder="1"/>
    <xf numFmtId="0" fontId="0" fillId="12" borderId="10" xfId="0" applyFill="1" applyBorder="1"/>
    <xf numFmtId="0" fontId="0" fillId="12" borderId="10" xfId="0" applyFill="1" applyBorder="1" applyAlignment="1">
      <alignment horizontal="center"/>
    </xf>
    <xf numFmtId="0" fontId="0" fillId="12" borderId="33" xfId="0" applyFill="1" applyBorder="1" applyAlignment="1">
      <alignment horizontal="center"/>
    </xf>
    <xf numFmtId="0" fontId="8" fillId="12" borderId="1" xfId="0" applyFont="1" applyFill="1" applyBorder="1" applyAlignment="1">
      <alignment horizontal="center"/>
    </xf>
    <xf numFmtId="1" fontId="0" fillId="12" borderId="10" xfId="0" applyNumberFormat="1" applyFill="1" applyBorder="1"/>
    <xf numFmtId="0" fontId="0" fillId="12" borderId="34" xfId="0" applyFont="1" applyFill="1" applyBorder="1" applyAlignment="1">
      <alignment horizontal="center" vertical="center" wrapText="1"/>
    </xf>
    <xf numFmtId="0" fontId="0" fillId="12" borderId="33" xfId="0" applyFill="1" applyBorder="1"/>
    <xf numFmtId="0" fontId="8" fillId="11" borderId="0" xfId="0" applyFont="1" applyFill="1" applyBorder="1"/>
    <xf numFmtId="0" fontId="0" fillId="11" borderId="54" xfId="0" applyFill="1" applyBorder="1"/>
    <xf numFmtId="0" fontId="0" fillId="11" borderId="55" xfId="0" applyFill="1" applyBorder="1"/>
    <xf numFmtId="0" fontId="0" fillId="11" borderId="55" xfId="0" applyFill="1" applyBorder="1" applyAlignment="1">
      <alignment horizontal="center"/>
    </xf>
    <xf numFmtId="0" fontId="0" fillId="11" borderId="30" xfId="0" applyFill="1" applyBorder="1"/>
    <xf numFmtId="0" fontId="8" fillId="0" borderId="0" xfId="0" applyFont="1" applyBorder="1" applyAlignment="1">
      <alignment horizontal="center" vertical="center" wrapText="1"/>
    </xf>
    <xf numFmtId="0" fontId="0" fillId="12" borderId="10" xfId="0" applyFill="1" applyBorder="1" applyAlignment="1">
      <alignment horizontal="center" vertical="center" wrapText="1"/>
    </xf>
    <xf numFmtId="0" fontId="0" fillId="2" borderId="10" xfId="0" applyFill="1" applyBorder="1" applyAlignment="1">
      <alignment horizontal="center" vertical="center" wrapText="1"/>
    </xf>
    <xf numFmtId="0" fontId="20" fillId="14" borderId="10" xfId="0" applyFont="1" applyFill="1" applyBorder="1" applyAlignment="1">
      <alignment horizontal="center"/>
    </xf>
    <xf numFmtId="0" fontId="1" fillId="0" borderId="1" xfId="0" applyFont="1" applyBorder="1" applyAlignment="1" applyProtection="1">
      <alignment horizontal="center" vertical="center" wrapText="1"/>
    </xf>
    <xf numFmtId="3" fontId="1" fillId="0" borderId="1" xfId="0" applyNumberFormat="1" applyFont="1" applyBorder="1" applyAlignment="1" applyProtection="1">
      <alignment horizontal="center" vertical="center" wrapText="1"/>
    </xf>
    <xf numFmtId="1" fontId="4" fillId="15" borderId="1" xfId="0" applyNumberFormat="1" applyFont="1" applyFill="1" applyBorder="1" applyAlignment="1" applyProtection="1">
      <alignment horizontal="center" vertical="center" wrapText="1"/>
    </xf>
    <xf numFmtId="0" fontId="23" fillId="0" borderId="1" xfId="0" applyFont="1" applyBorder="1" applyAlignment="1">
      <alignment vertical="center" wrapText="1"/>
    </xf>
    <xf numFmtId="0" fontId="0" fillId="16" borderId="10" xfId="0" applyNumberFormat="1" applyFill="1" applyBorder="1" applyAlignment="1" applyProtection="1">
      <alignment horizontal="center"/>
      <protection locked="0"/>
    </xf>
    <xf numFmtId="0" fontId="0" fillId="2" borderId="10" xfId="0" applyFill="1" applyBorder="1" applyAlignment="1">
      <alignment vertical="center"/>
    </xf>
    <xf numFmtId="3" fontId="8" fillId="6" borderId="31" xfId="0" applyNumberFormat="1" applyFont="1" applyFill="1" applyBorder="1" applyAlignment="1">
      <alignment horizontal="center" vertical="center"/>
    </xf>
    <xf numFmtId="0" fontId="0" fillId="6" borderId="3" xfId="0" applyFont="1" applyFill="1" applyBorder="1" applyAlignment="1">
      <alignment horizontal="right" vertical="center"/>
    </xf>
    <xf numFmtId="0" fontId="3" fillId="0" borderId="0" xfId="0" applyFont="1" applyBorder="1" applyAlignment="1" applyProtection="1">
      <alignment horizontal="center" vertical="center" wrapText="1"/>
    </xf>
    <xf numFmtId="0" fontId="1"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shrinkToFit="1"/>
    </xf>
    <xf numFmtId="0" fontId="1" fillId="0" borderId="0" xfId="0" applyFont="1" applyBorder="1" applyAlignment="1" applyProtection="1">
      <alignment horizontal="center"/>
    </xf>
    <xf numFmtId="2" fontId="4" fillId="5" borderId="56" xfId="0" applyNumberFormat="1" applyFont="1" applyFill="1" applyBorder="1" applyAlignment="1" applyProtection="1">
      <alignment horizontal="center" vertical="center" wrapText="1"/>
    </xf>
    <xf numFmtId="0" fontId="1" fillId="5" borderId="57" xfId="0" applyFont="1" applyFill="1" applyBorder="1" applyProtection="1"/>
    <xf numFmtId="3" fontId="1" fillId="5" borderId="33" xfId="0" applyNumberFormat="1" applyFont="1" applyFill="1" applyBorder="1" applyAlignment="1">
      <alignment horizontal="center"/>
    </xf>
    <xf numFmtId="3" fontId="1" fillId="0" borderId="1" xfId="0" applyNumberFormat="1" applyFont="1" applyBorder="1" applyAlignment="1" applyProtection="1">
      <alignment vertical="center" wrapText="1"/>
    </xf>
    <xf numFmtId="0" fontId="4" fillId="5" borderId="8" xfId="0" applyFont="1" applyFill="1" applyBorder="1" applyAlignment="1" applyProtection="1">
      <alignment horizontal="center"/>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4" borderId="8" xfId="0" applyFont="1" applyFill="1" applyBorder="1" applyAlignment="1" applyProtection="1">
      <alignment horizontal="center"/>
    </xf>
    <xf numFmtId="0" fontId="5" fillId="3" borderId="12" xfId="0" applyFont="1" applyFill="1" applyBorder="1" applyAlignment="1" applyProtection="1">
      <alignment horizontal="center"/>
      <protection locked="0"/>
    </xf>
    <xf numFmtId="0" fontId="4" fillId="0" borderId="13" xfId="0" applyFont="1" applyBorder="1" applyAlignment="1" applyProtection="1">
      <alignment horizontal="center"/>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left" vertical="center" wrapText="1"/>
    </xf>
    <xf numFmtId="0" fontId="2" fillId="0" borderId="2" xfId="0" applyFont="1" applyBorder="1" applyAlignment="1" applyProtection="1">
      <alignment horizontal="center"/>
    </xf>
    <xf numFmtId="0" fontId="4" fillId="0" borderId="3" xfId="0" applyFont="1" applyBorder="1" applyAlignment="1" applyProtection="1">
      <alignment horizontal="left" vertical="center" wrapText="1" shrinkToFit="1"/>
    </xf>
    <xf numFmtId="0" fontId="4" fillId="0" borderId="31" xfId="0" applyFont="1" applyBorder="1" applyAlignment="1" applyProtection="1">
      <alignment horizontal="left" vertical="center" wrapText="1" shrinkToFit="1"/>
    </xf>
    <xf numFmtId="0" fontId="4" fillId="0" borderId="18" xfId="0" applyFont="1" applyBorder="1" applyAlignment="1" applyProtection="1">
      <alignment horizontal="left" vertical="center" wrapText="1" shrinkToFit="1"/>
    </xf>
    <xf numFmtId="0" fontId="4" fillId="2" borderId="1" xfId="0" applyFont="1" applyFill="1" applyBorder="1" applyAlignment="1" applyProtection="1">
      <alignment horizontal="center" vertical="center" wrapText="1" shrinkToFit="1"/>
    </xf>
    <xf numFmtId="0" fontId="4" fillId="4" borderId="1"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0" fontId="18" fillId="0" borderId="3" xfId="0" applyFont="1" applyBorder="1" applyAlignment="1">
      <alignment horizontal="center" wrapText="1"/>
    </xf>
    <xf numFmtId="0" fontId="18" fillId="0" borderId="31" xfId="0" applyFont="1" applyBorder="1" applyAlignment="1">
      <alignment horizontal="center" wrapText="1"/>
    </xf>
    <xf numFmtId="0" fontId="18" fillId="0" borderId="18" xfId="0" applyFont="1" applyBorder="1" applyAlignment="1">
      <alignment horizontal="center" wrapText="1"/>
    </xf>
    <xf numFmtId="0" fontId="0" fillId="13" borderId="35" xfId="0" applyFont="1" applyFill="1" applyBorder="1" applyAlignment="1">
      <alignment horizontal="center" vertical="center" wrapText="1"/>
    </xf>
    <xf numFmtId="0" fontId="0" fillId="6" borderId="18" xfId="0" applyFont="1" applyFill="1" applyBorder="1" applyAlignment="1">
      <alignment horizontal="center" vertical="center"/>
    </xf>
    <xf numFmtId="0" fontId="8" fillId="11" borderId="1" xfId="0" applyFont="1" applyFill="1" applyBorder="1" applyAlignment="1">
      <alignment horizontal="center"/>
    </xf>
    <xf numFmtId="0" fontId="23" fillId="0" borderId="17" xfId="0" applyFont="1" applyBorder="1" applyAlignment="1">
      <alignment horizontal="left" vertical="center" wrapText="1"/>
    </xf>
    <xf numFmtId="0" fontId="16" fillId="0" borderId="52" xfId="0" applyFont="1" applyBorder="1" applyAlignment="1">
      <alignment horizontal="left" vertical="center" wrapText="1"/>
    </xf>
    <xf numFmtId="0" fontId="16" fillId="0" borderId="2" xfId="0" applyFont="1" applyBorder="1" applyAlignment="1">
      <alignment horizontal="left" vertical="center" wrapText="1"/>
    </xf>
    <xf numFmtId="0" fontId="0" fillId="13" borderId="35" xfId="0" applyFill="1" applyBorder="1" applyAlignment="1">
      <alignment horizontal="center" vertical="center" wrapText="1"/>
    </xf>
    <xf numFmtId="0" fontId="0" fillId="13" borderId="5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31" xfId="0" applyFont="1" applyFill="1" applyBorder="1" applyAlignment="1">
      <alignment horizontal="center" vertical="center" wrapText="1"/>
    </xf>
    <xf numFmtId="0" fontId="19" fillId="11" borderId="18" xfId="0" applyFont="1" applyFill="1" applyBorder="1" applyAlignment="1">
      <alignment horizontal="center" vertical="center" wrapText="1"/>
    </xf>
    <xf numFmtId="0" fontId="20" fillId="0" borderId="17" xfId="0" applyFont="1" applyBorder="1" applyAlignment="1">
      <alignment horizontal="left" vertical="center" wrapText="1"/>
    </xf>
    <xf numFmtId="0" fontId="0" fillId="0" borderId="36" xfId="0" applyFill="1" applyBorder="1" applyAlignment="1">
      <alignment horizontal="left" vertical="center" wrapText="1"/>
    </xf>
    <xf numFmtId="0" fontId="0" fillId="0" borderId="38" xfId="0" applyFill="1" applyBorder="1" applyAlignment="1">
      <alignment horizontal="left" vertical="center" wrapText="1"/>
    </xf>
    <xf numFmtId="0" fontId="0" fillId="0" borderId="35" xfId="0" applyFill="1" applyBorder="1" applyAlignment="1">
      <alignment horizontal="left" vertical="center" wrapText="1"/>
    </xf>
    <xf numFmtId="0" fontId="0" fillId="0" borderId="53" xfId="0" applyFill="1" applyBorder="1" applyAlignment="1">
      <alignment horizontal="left" vertical="center" wrapText="1"/>
    </xf>
    <xf numFmtId="0" fontId="0" fillId="0" borderId="54" xfId="0" applyFill="1" applyBorder="1" applyAlignment="1">
      <alignment horizontal="left" vertical="center" wrapText="1"/>
    </xf>
    <xf numFmtId="0" fontId="0" fillId="0" borderId="30" xfId="0" applyFill="1" applyBorder="1" applyAlignment="1">
      <alignment horizontal="left" vertical="center" wrapText="1"/>
    </xf>
  </cellXfs>
  <cellStyles count="2">
    <cellStyle name="Normal" xfId="0" builtinId="0"/>
    <cellStyle name="Pourcentage" xfId="1" builtinId="5"/>
  </cellStyles>
  <dxfs count="16">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ont>
        <color rgb="FF9C0006"/>
      </font>
      <fill>
        <patternFill>
          <bgColor rgb="FFFFC7CE"/>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D7E4BD"/>
      <rgbColor rgb="FFDCE6F2"/>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D1FDDB"/>
      <rgbColor rgb="FFFFFF99"/>
      <rgbColor rgb="FFB9CDE5"/>
      <rgbColor rgb="FFFFC7CE"/>
      <rgbColor rgb="FFBFBFBF"/>
      <rgbColor rgb="FFFCD5B5"/>
      <rgbColor rgb="FF3366FF"/>
      <rgbColor rgb="FF33CCCC"/>
      <rgbColor rgb="FF99CC00"/>
      <rgbColor rgb="FFFFCC00"/>
      <rgbColor rgb="FFFF9900"/>
      <rgbColor rgb="FFFF6600"/>
      <rgbColor rgb="FF666699"/>
      <rgbColor rgb="FF7F7F7F"/>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MM54"/>
  <sheetViews>
    <sheetView tabSelected="1" topLeftCell="A16" zoomScaleNormal="100" workbookViewId="0">
      <selection activeCell="O18" sqref="O18:P19"/>
    </sheetView>
  </sheetViews>
  <sheetFormatPr baseColWidth="10" defaultColWidth="9.140625" defaultRowHeight="15" zeroHeight="1"/>
  <cols>
    <col min="1" max="1" width="2.42578125" style="1" customWidth="1"/>
    <col min="2" max="2" width="18.7109375" style="1" customWidth="1"/>
    <col min="3" max="3" width="14" style="1" customWidth="1"/>
    <col min="4" max="4" width="14" style="1" hidden="1" customWidth="1"/>
    <col min="5" max="5" width="14" style="2" hidden="1" customWidth="1"/>
    <col min="6" max="6" width="14" style="1" customWidth="1"/>
    <col min="7" max="9" width="15" style="2" customWidth="1"/>
    <col min="10" max="11" width="15" style="1" customWidth="1"/>
    <col min="12" max="14" width="15" style="1" hidden="1" customWidth="1"/>
    <col min="15" max="16" width="15" style="1" customWidth="1"/>
    <col min="17" max="17" width="19.7109375" style="1" customWidth="1"/>
    <col min="18" max="18" width="12.85546875" style="64" customWidth="1"/>
    <col min="19" max="1026" width="9.28515625" style="1" customWidth="1"/>
    <col min="1027" max="1028" width="9.28515625" customWidth="1"/>
  </cols>
  <sheetData>
    <row r="1" spans="1:19" ht="4.5" customHeight="1">
      <c r="A1" s="3"/>
      <c r="B1" s="3"/>
      <c r="C1" s="3"/>
      <c r="D1" s="3"/>
      <c r="E1" s="4"/>
      <c r="F1" s="3"/>
      <c r="G1" s="4"/>
      <c r="H1" s="4"/>
      <c r="I1" s="4"/>
      <c r="J1" s="3"/>
      <c r="K1" s="3"/>
      <c r="L1" s="3"/>
      <c r="M1" s="3"/>
      <c r="N1" s="3"/>
      <c r="O1" s="3"/>
      <c r="P1" s="3"/>
      <c r="Q1" s="3"/>
      <c r="R1" s="58"/>
      <c r="S1" s="3"/>
    </row>
    <row r="2" spans="1:19" s="7" customFormat="1" ht="52.5" customHeight="1">
      <c r="A2" s="5"/>
      <c r="B2" s="208" t="s">
        <v>0</v>
      </c>
      <c r="C2" s="208"/>
      <c r="D2" s="208"/>
      <c r="E2" s="208"/>
      <c r="F2" s="208"/>
      <c r="G2" s="208"/>
      <c r="H2" s="208"/>
      <c r="I2" s="208"/>
      <c r="J2" s="208"/>
      <c r="K2" s="208"/>
      <c r="L2" s="208"/>
      <c r="M2" s="208"/>
      <c r="N2" s="208"/>
      <c r="O2" s="208"/>
      <c r="P2" s="208"/>
      <c r="Q2" s="208"/>
      <c r="R2" s="193"/>
      <c r="S2" s="6"/>
    </row>
    <row r="3" spans="1:19" ht="52.5" customHeight="1">
      <c r="A3" s="3"/>
      <c r="B3" s="209" t="s">
        <v>1</v>
      </c>
      <c r="C3" s="209"/>
      <c r="D3" s="209"/>
      <c r="E3" s="209"/>
      <c r="F3" s="209"/>
      <c r="G3" s="209"/>
      <c r="H3" s="209"/>
      <c r="I3" s="209"/>
      <c r="J3" s="209"/>
      <c r="K3" s="209"/>
      <c r="L3" s="209"/>
      <c r="M3" s="209"/>
      <c r="N3" s="209"/>
      <c r="O3" s="209"/>
      <c r="P3" s="209"/>
      <c r="Q3" s="209"/>
      <c r="R3" s="194"/>
      <c r="S3" s="8"/>
    </row>
    <row r="4" spans="1:19">
      <c r="A4" s="3"/>
      <c r="B4" s="210" t="s">
        <v>2</v>
      </c>
      <c r="C4" s="210"/>
      <c r="D4" s="210"/>
      <c r="E4" s="210"/>
      <c r="F4" s="210"/>
      <c r="G4" s="210"/>
      <c r="H4" s="210"/>
      <c r="I4" s="210"/>
      <c r="J4" s="210"/>
      <c r="K4" s="210"/>
      <c r="L4" s="210"/>
      <c r="M4" s="210"/>
      <c r="N4" s="210"/>
      <c r="O4" s="210"/>
      <c r="P4" s="210"/>
      <c r="Q4" s="210"/>
      <c r="R4" s="9"/>
      <c r="S4" s="9"/>
    </row>
    <row r="5" spans="1:19" ht="15.75" thickBot="1">
      <c r="A5" s="3"/>
      <c r="B5" s="10"/>
      <c r="C5" s="10"/>
      <c r="D5" s="10"/>
      <c r="E5" s="4"/>
      <c r="F5" s="10"/>
      <c r="G5" s="10"/>
      <c r="H5" s="10"/>
      <c r="I5" s="10"/>
      <c r="J5" s="3"/>
      <c r="K5" s="3"/>
      <c r="L5" s="3"/>
      <c r="M5" s="3"/>
      <c r="N5" s="3"/>
      <c r="O5" s="3"/>
      <c r="P5" s="3"/>
      <c r="Q5" s="3"/>
      <c r="R5" s="58"/>
      <c r="S5" s="3"/>
    </row>
    <row r="6" spans="1:19" s="14" customFormat="1" ht="272.25" customHeight="1" thickBot="1">
      <c r="A6" s="3"/>
      <c r="B6" s="11" t="s">
        <v>3</v>
      </c>
      <c r="C6" s="12" t="s">
        <v>4</v>
      </c>
      <c r="D6" s="13"/>
      <c r="E6" s="13"/>
      <c r="F6" s="3"/>
      <c r="G6" s="211" t="s">
        <v>128</v>
      </c>
      <c r="H6" s="212"/>
      <c r="I6" s="212"/>
      <c r="J6" s="212"/>
      <c r="K6" s="212"/>
      <c r="L6" s="212"/>
      <c r="M6" s="212"/>
      <c r="N6" s="212"/>
      <c r="O6" s="212"/>
      <c r="P6" s="212"/>
      <c r="Q6" s="213"/>
      <c r="R6" s="195"/>
      <c r="S6" s="3"/>
    </row>
    <row r="7" spans="1:19" s="14" customFormat="1" ht="12.75">
      <c r="A7" s="3"/>
      <c r="B7" s="15" t="s">
        <v>5</v>
      </c>
      <c r="C7" s="16">
        <v>15</v>
      </c>
      <c r="D7" s="17"/>
      <c r="E7" s="17"/>
      <c r="F7" s="3"/>
      <c r="G7" s="18"/>
      <c r="H7" s="18"/>
      <c r="I7" s="18"/>
      <c r="J7" s="18"/>
      <c r="K7" s="18"/>
      <c r="L7" s="18"/>
      <c r="M7" s="18"/>
      <c r="N7" s="18"/>
      <c r="O7" s="18"/>
      <c r="P7" s="18"/>
      <c r="Q7" s="18"/>
      <c r="R7" s="18"/>
      <c r="S7" s="3"/>
    </row>
    <row r="8" spans="1:19" s="14" customFormat="1" ht="12.75">
      <c r="A8" s="3"/>
      <c r="B8" s="19" t="s">
        <v>6</v>
      </c>
      <c r="C8" s="20">
        <v>19</v>
      </c>
      <c r="D8" s="17">
        <v>1</v>
      </c>
      <c r="E8" s="17"/>
      <c r="F8" s="3"/>
      <c r="G8" s="18"/>
      <c r="H8" s="18"/>
      <c r="I8" s="18"/>
      <c r="J8" s="18"/>
      <c r="K8" s="18"/>
      <c r="L8" s="18"/>
      <c r="M8" s="18"/>
      <c r="N8" s="18"/>
      <c r="O8" s="18"/>
      <c r="P8" s="18"/>
      <c r="Q8" s="18"/>
      <c r="R8" s="18"/>
      <c r="S8" s="3"/>
    </row>
    <row r="9" spans="1:19" s="14" customFormat="1" ht="13.5" customHeight="1">
      <c r="A9" s="3"/>
      <c r="B9" s="19" t="s">
        <v>7</v>
      </c>
      <c r="C9" s="20">
        <v>23</v>
      </c>
      <c r="D9" s="17">
        <v>2</v>
      </c>
      <c r="E9" s="17"/>
      <c r="F9" s="3"/>
      <c r="G9" s="18"/>
      <c r="H9" s="18"/>
      <c r="I9" s="18"/>
      <c r="J9" s="214" t="s">
        <v>8</v>
      </c>
      <c r="K9" s="214"/>
      <c r="L9" s="18"/>
      <c r="M9" s="18"/>
      <c r="N9" s="18"/>
      <c r="O9" s="21">
        <v>2</v>
      </c>
      <c r="P9" s="18"/>
      <c r="Q9" s="18"/>
      <c r="R9" s="18"/>
      <c r="S9" s="3"/>
    </row>
    <row r="10" spans="1:19" ht="12.75" customHeight="1">
      <c r="A10" s="3"/>
      <c r="B10" s="15" t="s">
        <v>9</v>
      </c>
      <c r="C10" s="16">
        <v>27</v>
      </c>
      <c r="D10" s="17"/>
      <c r="E10" s="17"/>
      <c r="F10" s="3"/>
      <c r="G10" s="10"/>
      <c r="H10" s="10"/>
      <c r="I10" s="10"/>
      <c r="J10" s="3"/>
      <c r="K10" s="3"/>
      <c r="L10" s="3"/>
      <c r="M10" s="3"/>
      <c r="N10" s="3"/>
      <c r="O10" s="3"/>
      <c r="P10" s="3"/>
      <c r="Q10" s="3"/>
      <c r="R10" s="58"/>
      <c r="S10" s="3"/>
    </row>
    <row r="11" spans="1:19" ht="12.75" customHeight="1">
      <c r="A11" s="3"/>
      <c r="B11" s="19" t="s">
        <v>10</v>
      </c>
      <c r="C11" s="20">
        <v>29</v>
      </c>
      <c r="D11" s="17"/>
      <c r="E11" s="17"/>
      <c r="F11" s="3"/>
      <c r="G11" s="10"/>
      <c r="H11" s="10"/>
      <c r="I11" s="10"/>
      <c r="J11" s="205" t="s">
        <v>121</v>
      </c>
      <c r="K11" s="205"/>
      <c r="L11" s="205"/>
      <c r="M11" s="205"/>
      <c r="N11" s="205"/>
      <c r="O11" s="205"/>
      <c r="P11" s="205"/>
      <c r="Q11" s="205"/>
      <c r="S11" s="3"/>
    </row>
    <row r="12" spans="1:19" ht="24" customHeight="1">
      <c r="A12" s="3"/>
      <c r="B12" s="19" t="s">
        <v>11</v>
      </c>
      <c r="C12" s="20">
        <v>33</v>
      </c>
      <c r="D12" s="17"/>
      <c r="E12" s="17"/>
      <c r="F12" s="3"/>
      <c r="G12" s="10"/>
      <c r="H12" s="10"/>
      <c r="I12" s="10"/>
      <c r="J12" s="202" t="s">
        <v>122</v>
      </c>
      <c r="K12" s="202"/>
      <c r="L12" s="22"/>
      <c r="M12" s="22"/>
      <c r="N12" s="22"/>
      <c r="O12" s="203" t="s">
        <v>12</v>
      </c>
      <c r="P12" s="203"/>
      <c r="Q12" s="204" t="s">
        <v>120</v>
      </c>
      <c r="R12" s="13"/>
      <c r="S12" s="3"/>
    </row>
    <row r="13" spans="1:19" ht="19.5" customHeight="1">
      <c r="A13" s="3"/>
      <c r="B13" s="23" t="s">
        <v>13</v>
      </c>
      <c r="C13" s="24">
        <v>35</v>
      </c>
      <c r="D13" s="25"/>
      <c r="E13" s="25"/>
      <c r="F13" s="3"/>
      <c r="G13" s="10"/>
      <c r="H13" s="10"/>
      <c r="I13" s="10"/>
      <c r="J13" s="202"/>
      <c r="K13" s="202"/>
      <c r="L13" s="26"/>
      <c r="M13" s="26"/>
      <c r="N13" s="26"/>
      <c r="O13" s="203"/>
      <c r="P13" s="203"/>
      <c r="Q13" s="204"/>
      <c r="R13" s="13"/>
      <c r="S13" s="3"/>
    </row>
    <row r="14" spans="1:19" ht="12.75" customHeight="1">
      <c r="A14" s="3"/>
      <c r="B14" s="19" t="s">
        <v>14</v>
      </c>
      <c r="C14" s="20">
        <v>39</v>
      </c>
      <c r="D14" s="17"/>
      <c r="E14" s="17"/>
      <c r="F14" s="3"/>
      <c r="G14" s="10"/>
      <c r="H14" s="10"/>
      <c r="I14" s="10"/>
      <c r="J14" s="206">
        <v>15</v>
      </c>
      <c r="K14" s="206"/>
      <c r="L14" s="27">
        <f>J14/2</f>
        <v>7.5</v>
      </c>
      <c r="M14" s="27">
        <f>ROUNDUP(L14,0)</f>
        <v>8</v>
      </c>
      <c r="N14" s="27">
        <f>ROUNDDOWN(L14,0)</f>
        <v>7</v>
      </c>
      <c r="O14" s="207">
        <f>IF(J14&gt;4,M14,N14)</f>
        <v>8</v>
      </c>
      <c r="P14" s="207"/>
      <c r="Q14" s="28">
        <f>J14-O14</f>
        <v>7</v>
      </c>
      <c r="R14" s="196"/>
      <c r="S14" s="3"/>
    </row>
    <row r="15" spans="1:19" ht="12.75" customHeight="1">
      <c r="A15" s="3"/>
      <c r="B15" s="19" t="s">
        <v>15</v>
      </c>
      <c r="C15" s="20">
        <v>43</v>
      </c>
      <c r="D15" s="17"/>
      <c r="E15" s="17"/>
      <c r="F15" s="3"/>
      <c r="G15" s="10"/>
      <c r="H15" s="10"/>
      <c r="I15" s="10"/>
      <c r="S15" s="3"/>
    </row>
    <row r="16" spans="1:19" ht="12.75" customHeight="1">
      <c r="A16" s="3"/>
      <c r="B16" s="19" t="s">
        <v>16</v>
      </c>
      <c r="C16" s="20">
        <v>45</v>
      </c>
      <c r="D16" s="17"/>
      <c r="E16" s="17"/>
      <c r="F16" s="3"/>
      <c r="G16" s="10"/>
      <c r="H16" s="10"/>
      <c r="I16" s="10"/>
      <c r="S16" s="3"/>
    </row>
    <row r="17" spans="1:1027" ht="12.75" customHeight="1">
      <c r="A17" s="3"/>
      <c r="B17" s="19" t="s">
        <v>17</v>
      </c>
      <c r="C17" s="20">
        <v>49</v>
      </c>
      <c r="D17" s="17"/>
      <c r="E17" s="17"/>
      <c r="F17" s="3"/>
      <c r="G17" s="10"/>
      <c r="H17" s="10"/>
      <c r="I17" s="10"/>
      <c r="J17" s="201" t="s">
        <v>123</v>
      </c>
      <c r="K17" s="201"/>
      <c r="L17" s="201"/>
      <c r="M17" s="201"/>
      <c r="N17" s="201"/>
      <c r="O17" s="201"/>
      <c r="P17" s="201"/>
      <c r="Q17" s="201"/>
      <c r="S17" s="3"/>
    </row>
    <row r="18" spans="1:1027" ht="21" customHeight="1">
      <c r="A18" s="3"/>
      <c r="B18" s="19" t="s">
        <v>18</v>
      </c>
      <c r="C18" s="20">
        <v>53</v>
      </c>
      <c r="D18" s="17"/>
      <c r="E18" s="17"/>
      <c r="F18" s="3"/>
      <c r="G18" s="10"/>
      <c r="H18" s="10"/>
      <c r="I18" s="10"/>
      <c r="J18" s="202" t="s">
        <v>122</v>
      </c>
      <c r="K18" s="202"/>
      <c r="L18" s="22"/>
      <c r="M18" s="22"/>
      <c r="N18" s="22"/>
      <c r="O18" s="203" t="s">
        <v>12</v>
      </c>
      <c r="P18" s="203"/>
      <c r="Q18" s="204" t="s">
        <v>120</v>
      </c>
      <c r="R18" s="13"/>
      <c r="S18" s="3"/>
    </row>
    <row r="19" spans="1:1027" ht="16.5" customHeight="1">
      <c r="A19" s="3"/>
      <c r="B19" s="19" t="s">
        <v>19</v>
      </c>
      <c r="C19" s="20">
        <v>55</v>
      </c>
      <c r="D19" s="17"/>
      <c r="E19" s="17" t="e">
        <f>C34/C37</f>
        <v>#DIV/0!</v>
      </c>
      <c r="F19" s="3"/>
      <c r="G19" s="10"/>
      <c r="H19" s="10"/>
      <c r="I19" s="10"/>
      <c r="J19" s="202"/>
      <c r="K19" s="202"/>
      <c r="L19" s="26"/>
      <c r="M19" s="26"/>
      <c r="N19" s="26"/>
      <c r="O19" s="203"/>
      <c r="P19" s="203"/>
      <c r="Q19" s="204"/>
      <c r="R19" s="13"/>
      <c r="S19" s="3"/>
    </row>
    <row r="20" spans="1:1027" ht="12.75" customHeight="1" thickBot="1">
      <c r="A20" s="3"/>
      <c r="B20" s="19" t="s">
        <v>20</v>
      </c>
      <c r="C20" s="20">
        <v>59</v>
      </c>
      <c r="D20" s="17"/>
      <c r="E20" s="17">
        <f>C37/100</f>
        <v>0</v>
      </c>
      <c r="F20" s="3"/>
      <c r="G20" s="10"/>
      <c r="H20" s="10"/>
      <c r="I20" s="10"/>
      <c r="J20" s="206">
        <v>5</v>
      </c>
      <c r="K20" s="206"/>
      <c r="L20" s="27">
        <f>J20/2</f>
        <v>2.5</v>
      </c>
      <c r="M20" s="27">
        <f>ROUNDUP(L20,0)</f>
        <v>3</v>
      </c>
      <c r="N20" s="27">
        <f>ROUNDDOWN(L20,0)</f>
        <v>2</v>
      </c>
      <c r="O20" s="207">
        <f>IF(J20&gt;4,M20,N20)</f>
        <v>3</v>
      </c>
      <c r="P20" s="207"/>
      <c r="Q20" s="28">
        <f>J20-O20</f>
        <v>2</v>
      </c>
      <c r="R20" s="196"/>
      <c r="S20" s="3"/>
    </row>
    <row r="21" spans="1:1027" ht="12.75" customHeight="1">
      <c r="A21" s="3"/>
      <c r="B21" s="19" t="s">
        <v>21</v>
      </c>
      <c r="C21" s="20">
        <v>61</v>
      </c>
      <c r="D21" s="17"/>
      <c r="E21" s="17">
        <f>E20*5</f>
        <v>0</v>
      </c>
      <c r="F21" s="3"/>
      <c r="G21" s="10"/>
      <c r="H21" s="10"/>
      <c r="I21" s="10"/>
      <c r="S21" s="3"/>
    </row>
    <row r="22" spans="1:1027" ht="12.75" customHeight="1">
      <c r="A22" s="3"/>
      <c r="B22" s="19" t="s">
        <v>22</v>
      </c>
      <c r="C22" s="20">
        <v>65</v>
      </c>
      <c r="D22" s="17"/>
      <c r="E22" s="17"/>
      <c r="F22" s="3"/>
      <c r="G22" s="10"/>
      <c r="H22" s="10"/>
      <c r="I22" s="10"/>
      <c r="J22" s="3"/>
      <c r="K22" s="3"/>
      <c r="L22" s="3"/>
      <c r="M22" s="3"/>
      <c r="N22" s="3"/>
      <c r="O22" s="3"/>
      <c r="P22" s="3"/>
      <c r="Q22" s="3"/>
      <c r="R22" s="58"/>
      <c r="S22" s="3"/>
    </row>
    <row r="23" spans="1:1027">
      <c r="A23" s="3"/>
      <c r="B23" s="29" t="s">
        <v>23</v>
      </c>
      <c r="C23" s="30">
        <v>69</v>
      </c>
      <c r="D23" s="17"/>
      <c r="E23" s="17"/>
      <c r="F23" s="3"/>
      <c r="G23" s="10"/>
      <c r="H23" s="10"/>
      <c r="I23" s="10"/>
      <c r="J23" s="3"/>
      <c r="K23" s="3"/>
      <c r="L23" s="3"/>
      <c r="M23" s="3"/>
      <c r="N23" s="3"/>
      <c r="O23" s="3"/>
      <c r="P23" s="3"/>
      <c r="Q23" s="3"/>
      <c r="R23" s="58"/>
      <c r="S23" s="3"/>
    </row>
    <row r="24" spans="1:1027" ht="15.75" thickBot="1">
      <c r="A24" s="3"/>
      <c r="B24" s="17"/>
      <c r="C24" s="17"/>
      <c r="D24" s="17"/>
      <c r="E24" s="17"/>
      <c r="F24" s="3"/>
      <c r="G24" s="10"/>
      <c r="H24" s="10"/>
      <c r="I24" s="10"/>
      <c r="J24" s="3"/>
      <c r="K24" s="3"/>
      <c r="L24" s="3"/>
      <c r="M24" s="3"/>
      <c r="N24" s="3"/>
      <c r="O24" s="3"/>
      <c r="P24" s="3"/>
      <c r="Q24" s="3"/>
      <c r="R24" s="58"/>
      <c r="S24" s="3"/>
    </row>
    <row r="25" spans="1:1027" s="150" customFormat="1" ht="26.25" thickBot="1">
      <c r="A25" s="148"/>
      <c r="B25" s="148"/>
      <c r="C25" s="148"/>
      <c r="D25" s="148"/>
      <c r="E25" s="148"/>
      <c r="F25" s="215" t="s">
        <v>124</v>
      </c>
      <c r="G25" s="215"/>
      <c r="H25" s="215"/>
      <c r="I25" s="215"/>
      <c r="J25" s="216"/>
      <c r="K25" s="151" t="s">
        <v>106</v>
      </c>
      <c r="L25" s="58"/>
      <c r="M25" s="58"/>
      <c r="N25" s="58"/>
      <c r="O25" s="148"/>
      <c r="P25" s="217" t="s">
        <v>125</v>
      </c>
      <c r="Q25" s="217"/>
      <c r="R25" s="217"/>
      <c r="S25" s="217"/>
      <c r="T25" s="148"/>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149"/>
      <c r="DJ25" s="149"/>
      <c r="DK25" s="149"/>
      <c r="DL25" s="149"/>
      <c r="DM25" s="149"/>
      <c r="DN25" s="149"/>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149"/>
      <c r="EN25" s="149"/>
      <c r="EO25" s="149"/>
      <c r="EP25" s="149"/>
      <c r="EQ25" s="149"/>
      <c r="ER25" s="149"/>
      <c r="ES25" s="149"/>
      <c r="ET25" s="149"/>
      <c r="EU25" s="149"/>
      <c r="EV25" s="149"/>
      <c r="EW25" s="149"/>
      <c r="EX25" s="149"/>
      <c r="EY25" s="149"/>
      <c r="EZ25" s="149"/>
      <c r="FA25" s="149"/>
      <c r="FB25" s="149"/>
      <c r="FC25" s="149"/>
      <c r="FD25" s="149"/>
      <c r="FE25" s="149"/>
      <c r="FF25" s="149"/>
      <c r="FG25" s="149"/>
      <c r="FH25" s="149"/>
      <c r="FI25" s="149"/>
      <c r="FJ25" s="149"/>
      <c r="FK25" s="149"/>
      <c r="FL25" s="149"/>
      <c r="FM25" s="149"/>
      <c r="FN25" s="149"/>
      <c r="FO25" s="149"/>
      <c r="FP25" s="149"/>
      <c r="FQ25" s="149"/>
      <c r="FR25" s="149"/>
      <c r="FS25" s="149"/>
      <c r="FT25" s="149"/>
      <c r="FU25" s="149"/>
      <c r="FV25" s="149"/>
      <c r="FW25" s="149"/>
      <c r="FX25" s="149"/>
      <c r="FY25" s="149"/>
      <c r="FZ25" s="149"/>
      <c r="GA25" s="149"/>
      <c r="GB25" s="149"/>
      <c r="GC25" s="149"/>
      <c r="GD25" s="149"/>
      <c r="GE25" s="149"/>
      <c r="GF25" s="149"/>
      <c r="GG25" s="149"/>
      <c r="GH25" s="149"/>
      <c r="GI25" s="149"/>
      <c r="GJ25" s="149"/>
      <c r="GK25" s="149"/>
      <c r="GL25" s="149"/>
      <c r="GM25" s="149"/>
      <c r="GN25" s="149"/>
      <c r="GO25" s="149"/>
      <c r="GP25" s="149"/>
      <c r="GQ25" s="149"/>
      <c r="GR25" s="149"/>
      <c r="GS25" s="149"/>
      <c r="GT25" s="149"/>
      <c r="GU25" s="149"/>
      <c r="GV25" s="149"/>
      <c r="GW25" s="149"/>
      <c r="GX25" s="149"/>
      <c r="GY25" s="149"/>
      <c r="GZ25" s="149"/>
      <c r="HA25" s="149"/>
      <c r="HB25" s="149"/>
      <c r="HC25" s="149"/>
      <c r="HD25" s="149"/>
      <c r="HE25" s="149"/>
      <c r="HF25" s="149"/>
      <c r="HG25" s="149"/>
      <c r="HH25" s="149"/>
      <c r="HI25" s="149"/>
      <c r="HJ25" s="149"/>
      <c r="HK25" s="149"/>
      <c r="HL25" s="149"/>
      <c r="HM25" s="149"/>
      <c r="HN25" s="149"/>
      <c r="HO25" s="149"/>
      <c r="HP25" s="149"/>
      <c r="HQ25" s="149"/>
      <c r="HR25" s="149"/>
      <c r="HS25" s="149"/>
      <c r="HT25" s="149"/>
      <c r="HU25" s="149"/>
      <c r="HV25" s="149"/>
      <c r="HW25" s="149"/>
      <c r="HX25" s="149"/>
      <c r="HY25" s="149"/>
      <c r="HZ25" s="149"/>
      <c r="IA25" s="149"/>
      <c r="IB25" s="149"/>
      <c r="IC25" s="149"/>
      <c r="ID25" s="149"/>
      <c r="IE25" s="149"/>
      <c r="IF25" s="149"/>
      <c r="IG25" s="149"/>
      <c r="IH25" s="149"/>
      <c r="II25" s="149"/>
      <c r="IJ25" s="149"/>
      <c r="IK25" s="149"/>
      <c r="IL25" s="149"/>
      <c r="IM25" s="149"/>
      <c r="IN25" s="149"/>
      <c r="IO25" s="149"/>
      <c r="IP25" s="149"/>
      <c r="IQ25" s="149"/>
      <c r="IR25" s="149"/>
      <c r="IS25" s="149"/>
      <c r="IT25" s="149"/>
      <c r="IU25" s="149"/>
      <c r="IV25" s="149"/>
      <c r="IW25" s="149"/>
      <c r="IX25" s="149"/>
      <c r="IY25" s="149"/>
      <c r="IZ25" s="149"/>
      <c r="JA25" s="149"/>
      <c r="JB25" s="149"/>
      <c r="JC25" s="149"/>
      <c r="JD25" s="149"/>
      <c r="JE25" s="149"/>
      <c r="JF25" s="149"/>
      <c r="JG25" s="149"/>
      <c r="JH25" s="149"/>
      <c r="JI25" s="149"/>
      <c r="JJ25" s="149"/>
      <c r="JK25" s="149"/>
      <c r="JL25" s="149"/>
      <c r="JM25" s="149"/>
      <c r="JN25" s="149"/>
      <c r="JO25" s="149"/>
      <c r="JP25" s="149"/>
      <c r="JQ25" s="149"/>
      <c r="JR25" s="149"/>
      <c r="JS25" s="149"/>
      <c r="JT25" s="149"/>
      <c r="JU25" s="149"/>
      <c r="JV25" s="149"/>
      <c r="JW25" s="149"/>
      <c r="JX25" s="149"/>
      <c r="JY25" s="149"/>
      <c r="JZ25" s="149"/>
      <c r="KA25" s="149"/>
      <c r="KB25" s="149"/>
      <c r="KC25" s="149"/>
      <c r="KD25" s="149"/>
      <c r="KE25" s="149"/>
      <c r="KF25" s="149"/>
      <c r="KG25" s="149"/>
      <c r="KH25" s="149"/>
      <c r="KI25" s="149"/>
      <c r="KJ25" s="149"/>
      <c r="KK25" s="149"/>
      <c r="KL25" s="149"/>
      <c r="KM25" s="149"/>
      <c r="KN25" s="149"/>
      <c r="KO25" s="149"/>
      <c r="KP25" s="149"/>
      <c r="KQ25" s="149"/>
      <c r="KR25" s="149"/>
      <c r="KS25" s="149"/>
      <c r="KT25" s="149"/>
      <c r="KU25" s="149"/>
      <c r="KV25" s="149"/>
      <c r="KW25" s="149"/>
      <c r="KX25" s="149"/>
      <c r="KY25" s="149"/>
      <c r="KZ25" s="149"/>
      <c r="LA25" s="149"/>
      <c r="LB25" s="149"/>
      <c r="LC25" s="149"/>
      <c r="LD25" s="149"/>
      <c r="LE25" s="149"/>
      <c r="LF25" s="149"/>
      <c r="LG25" s="149"/>
      <c r="LH25" s="149"/>
      <c r="LI25" s="149"/>
      <c r="LJ25" s="149"/>
      <c r="LK25" s="149"/>
      <c r="LL25" s="149"/>
      <c r="LM25" s="149"/>
      <c r="LN25" s="149"/>
      <c r="LO25" s="149"/>
      <c r="LP25" s="149"/>
      <c r="LQ25" s="149"/>
      <c r="LR25" s="149"/>
      <c r="LS25" s="149"/>
      <c r="LT25" s="149"/>
      <c r="LU25" s="149"/>
      <c r="LV25" s="149"/>
      <c r="LW25" s="149"/>
      <c r="LX25" s="149"/>
      <c r="LY25" s="149"/>
      <c r="LZ25" s="149"/>
      <c r="MA25" s="149"/>
      <c r="MB25" s="149"/>
      <c r="MC25" s="149"/>
      <c r="MD25" s="149"/>
      <c r="ME25" s="149"/>
      <c r="MF25" s="149"/>
      <c r="MG25" s="149"/>
      <c r="MH25" s="149"/>
      <c r="MI25" s="149"/>
      <c r="MJ25" s="149"/>
      <c r="MK25" s="149"/>
      <c r="ML25" s="149"/>
      <c r="MM25" s="149"/>
      <c r="MN25" s="149"/>
      <c r="MO25" s="149"/>
      <c r="MP25" s="149"/>
      <c r="MQ25" s="149"/>
      <c r="MR25" s="149"/>
      <c r="MS25" s="149"/>
      <c r="MT25" s="149"/>
      <c r="MU25" s="149"/>
      <c r="MV25" s="149"/>
      <c r="MW25" s="149"/>
      <c r="MX25" s="149"/>
      <c r="MY25" s="149"/>
      <c r="MZ25" s="149"/>
      <c r="NA25" s="149"/>
      <c r="NB25" s="149"/>
      <c r="NC25" s="149"/>
      <c r="ND25" s="149"/>
      <c r="NE25" s="149"/>
      <c r="NF25" s="149"/>
      <c r="NG25" s="149"/>
      <c r="NH25" s="149"/>
      <c r="NI25" s="149"/>
      <c r="NJ25" s="149"/>
      <c r="NK25" s="149"/>
      <c r="NL25" s="149"/>
      <c r="NM25" s="149"/>
      <c r="NN25" s="149"/>
      <c r="NO25" s="149"/>
      <c r="NP25" s="149"/>
      <c r="NQ25" s="149"/>
      <c r="NR25" s="149"/>
      <c r="NS25" s="149"/>
      <c r="NT25" s="149"/>
      <c r="NU25" s="149"/>
      <c r="NV25" s="149"/>
      <c r="NW25" s="149"/>
      <c r="NX25" s="149"/>
      <c r="NY25" s="149"/>
      <c r="NZ25" s="149"/>
      <c r="OA25" s="149"/>
      <c r="OB25" s="149"/>
      <c r="OC25" s="149"/>
      <c r="OD25" s="149"/>
      <c r="OE25" s="149"/>
      <c r="OF25" s="149"/>
      <c r="OG25" s="149"/>
      <c r="OH25" s="149"/>
      <c r="OI25" s="149"/>
      <c r="OJ25" s="149"/>
      <c r="OK25" s="149"/>
      <c r="OL25" s="149"/>
      <c r="OM25" s="149"/>
      <c r="ON25" s="149"/>
      <c r="OO25" s="149"/>
      <c r="OP25" s="149"/>
      <c r="OQ25" s="149"/>
      <c r="OR25" s="149"/>
      <c r="OS25" s="149"/>
      <c r="OT25" s="149"/>
      <c r="OU25" s="149"/>
      <c r="OV25" s="149"/>
      <c r="OW25" s="149"/>
      <c r="OX25" s="149"/>
      <c r="OY25" s="149"/>
      <c r="OZ25" s="149"/>
      <c r="PA25" s="149"/>
      <c r="PB25" s="149"/>
      <c r="PC25" s="149"/>
      <c r="PD25" s="149"/>
      <c r="PE25" s="149"/>
      <c r="PF25" s="149"/>
      <c r="PG25" s="149"/>
      <c r="PH25" s="149"/>
      <c r="PI25" s="149"/>
      <c r="PJ25" s="149"/>
      <c r="PK25" s="149"/>
      <c r="PL25" s="149"/>
      <c r="PM25" s="149"/>
      <c r="PN25" s="149"/>
      <c r="PO25" s="149"/>
      <c r="PP25" s="149"/>
      <c r="PQ25" s="149"/>
      <c r="PR25" s="149"/>
      <c r="PS25" s="149"/>
      <c r="PT25" s="149"/>
      <c r="PU25" s="149"/>
      <c r="PV25" s="149"/>
      <c r="PW25" s="149"/>
      <c r="PX25" s="149"/>
      <c r="PY25" s="149"/>
      <c r="PZ25" s="149"/>
      <c r="QA25" s="149"/>
      <c r="QB25" s="149"/>
      <c r="QC25" s="149"/>
      <c r="QD25" s="149"/>
      <c r="QE25" s="149"/>
      <c r="QF25" s="149"/>
      <c r="QG25" s="149"/>
      <c r="QH25" s="149"/>
      <c r="QI25" s="149"/>
      <c r="QJ25" s="149"/>
      <c r="QK25" s="149"/>
      <c r="QL25" s="149"/>
      <c r="QM25" s="149"/>
      <c r="QN25" s="149"/>
      <c r="QO25" s="149"/>
      <c r="QP25" s="149"/>
      <c r="QQ25" s="149"/>
      <c r="QR25" s="149"/>
      <c r="QS25" s="149"/>
      <c r="QT25" s="149"/>
      <c r="QU25" s="149"/>
      <c r="QV25" s="149"/>
      <c r="QW25" s="149"/>
      <c r="QX25" s="149"/>
      <c r="QY25" s="149"/>
      <c r="QZ25" s="149"/>
      <c r="RA25" s="149"/>
      <c r="RB25" s="149"/>
      <c r="RC25" s="149"/>
      <c r="RD25" s="149"/>
      <c r="RE25" s="149"/>
      <c r="RF25" s="149"/>
      <c r="RG25" s="149"/>
      <c r="RH25" s="149"/>
      <c r="RI25" s="149"/>
      <c r="RJ25" s="149"/>
      <c r="RK25" s="149"/>
      <c r="RL25" s="149"/>
      <c r="RM25" s="149"/>
      <c r="RN25" s="149"/>
      <c r="RO25" s="149"/>
      <c r="RP25" s="149"/>
      <c r="RQ25" s="149"/>
      <c r="RR25" s="149"/>
      <c r="RS25" s="149"/>
      <c r="RT25" s="149"/>
      <c r="RU25" s="149"/>
      <c r="RV25" s="149"/>
      <c r="RW25" s="149"/>
      <c r="RX25" s="149"/>
      <c r="RY25" s="149"/>
      <c r="RZ25" s="149"/>
      <c r="SA25" s="149"/>
      <c r="SB25" s="149"/>
      <c r="SC25" s="149"/>
      <c r="SD25" s="149"/>
      <c r="SE25" s="149"/>
      <c r="SF25" s="149"/>
      <c r="SG25" s="149"/>
      <c r="SH25" s="149"/>
      <c r="SI25" s="149"/>
      <c r="SJ25" s="149"/>
      <c r="SK25" s="149"/>
      <c r="SL25" s="149"/>
      <c r="SM25" s="149"/>
      <c r="SN25" s="149"/>
      <c r="SO25" s="149"/>
      <c r="SP25" s="149"/>
      <c r="SQ25" s="149"/>
      <c r="SR25" s="149"/>
      <c r="SS25" s="149"/>
      <c r="ST25" s="149"/>
      <c r="SU25" s="149"/>
      <c r="SV25" s="149"/>
      <c r="SW25" s="149"/>
      <c r="SX25" s="149"/>
      <c r="SY25" s="149"/>
      <c r="SZ25" s="149"/>
      <c r="TA25" s="149"/>
      <c r="TB25" s="149"/>
      <c r="TC25" s="149"/>
      <c r="TD25" s="149"/>
      <c r="TE25" s="149"/>
      <c r="TF25" s="149"/>
      <c r="TG25" s="149"/>
      <c r="TH25" s="149"/>
      <c r="TI25" s="149"/>
      <c r="TJ25" s="149"/>
      <c r="TK25" s="149"/>
      <c r="TL25" s="149"/>
      <c r="TM25" s="149"/>
      <c r="TN25" s="149"/>
      <c r="TO25" s="149"/>
      <c r="TP25" s="149"/>
      <c r="TQ25" s="149"/>
      <c r="TR25" s="149"/>
      <c r="TS25" s="149"/>
      <c r="TT25" s="149"/>
      <c r="TU25" s="149"/>
      <c r="TV25" s="149"/>
      <c r="TW25" s="149"/>
      <c r="TX25" s="149"/>
      <c r="TY25" s="149"/>
      <c r="TZ25" s="149"/>
      <c r="UA25" s="149"/>
      <c r="UB25" s="149"/>
      <c r="UC25" s="149"/>
      <c r="UD25" s="149"/>
      <c r="UE25" s="149"/>
      <c r="UF25" s="149"/>
      <c r="UG25" s="149"/>
      <c r="UH25" s="149"/>
      <c r="UI25" s="149"/>
      <c r="UJ25" s="149"/>
      <c r="UK25" s="149"/>
      <c r="UL25" s="149"/>
      <c r="UM25" s="149"/>
      <c r="UN25" s="149"/>
      <c r="UO25" s="149"/>
      <c r="UP25" s="149"/>
      <c r="UQ25" s="149"/>
      <c r="UR25" s="149"/>
      <c r="US25" s="149"/>
      <c r="UT25" s="149"/>
      <c r="UU25" s="149"/>
      <c r="UV25" s="149"/>
      <c r="UW25" s="149"/>
      <c r="UX25" s="149"/>
      <c r="UY25" s="149"/>
      <c r="UZ25" s="149"/>
      <c r="VA25" s="149"/>
      <c r="VB25" s="149"/>
      <c r="VC25" s="149"/>
      <c r="VD25" s="149"/>
      <c r="VE25" s="149"/>
      <c r="VF25" s="149"/>
      <c r="VG25" s="149"/>
      <c r="VH25" s="149"/>
      <c r="VI25" s="149"/>
      <c r="VJ25" s="149"/>
      <c r="VK25" s="149"/>
      <c r="VL25" s="149"/>
      <c r="VM25" s="149"/>
      <c r="VN25" s="149"/>
      <c r="VO25" s="149"/>
      <c r="VP25" s="149"/>
      <c r="VQ25" s="149"/>
      <c r="VR25" s="149"/>
      <c r="VS25" s="149"/>
      <c r="VT25" s="149"/>
      <c r="VU25" s="149"/>
      <c r="VV25" s="149"/>
      <c r="VW25" s="149"/>
      <c r="VX25" s="149"/>
      <c r="VY25" s="149"/>
      <c r="VZ25" s="149"/>
      <c r="WA25" s="149"/>
      <c r="WB25" s="149"/>
      <c r="WC25" s="149"/>
      <c r="WD25" s="149"/>
      <c r="WE25" s="149"/>
      <c r="WF25" s="149"/>
      <c r="WG25" s="149"/>
      <c r="WH25" s="149"/>
      <c r="WI25" s="149"/>
      <c r="WJ25" s="149"/>
      <c r="WK25" s="149"/>
      <c r="WL25" s="149"/>
      <c r="WM25" s="149"/>
      <c r="WN25" s="149"/>
      <c r="WO25" s="149"/>
      <c r="WP25" s="149"/>
      <c r="WQ25" s="149"/>
      <c r="WR25" s="149"/>
      <c r="WS25" s="149"/>
      <c r="WT25" s="149"/>
      <c r="WU25" s="149"/>
      <c r="WV25" s="149"/>
      <c r="WW25" s="149"/>
      <c r="WX25" s="149"/>
      <c r="WY25" s="149"/>
      <c r="WZ25" s="149"/>
      <c r="XA25" s="149"/>
      <c r="XB25" s="149"/>
      <c r="XC25" s="149"/>
      <c r="XD25" s="149"/>
      <c r="XE25" s="149"/>
      <c r="XF25" s="149"/>
      <c r="XG25" s="149"/>
      <c r="XH25" s="149"/>
      <c r="XI25" s="149"/>
      <c r="XJ25" s="149"/>
      <c r="XK25" s="149"/>
      <c r="XL25" s="149"/>
      <c r="XM25" s="149"/>
      <c r="XN25" s="149"/>
      <c r="XO25" s="149"/>
      <c r="XP25" s="149"/>
      <c r="XQ25" s="149"/>
      <c r="XR25" s="149"/>
      <c r="XS25" s="149"/>
      <c r="XT25" s="149"/>
      <c r="XU25" s="149"/>
      <c r="XV25" s="149"/>
      <c r="XW25" s="149"/>
      <c r="XX25" s="149"/>
      <c r="XY25" s="149"/>
      <c r="XZ25" s="149"/>
      <c r="YA25" s="149"/>
      <c r="YB25" s="149"/>
      <c r="YC25" s="149"/>
      <c r="YD25" s="149"/>
      <c r="YE25" s="149"/>
      <c r="YF25" s="149"/>
      <c r="YG25" s="149"/>
      <c r="YH25" s="149"/>
      <c r="YI25" s="149"/>
      <c r="YJ25" s="149"/>
      <c r="YK25" s="149"/>
      <c r="YL25" s="149"/>
      <c r="YM25" s="149"/>
      <c r="YN25" s="149"/>
      <c r="YO25" s="149"/>
      <c r="YP25" s="149"/>
      <c r="YQ25" s="149"/>
      <c r="YR25" s="149"/>
      <c r="YS25" s="149"/>
      <c r="YT25" s="149"/>
      <c r="YU25" s="149"/>
      <c r="YV25" s="149"/>
      <c r="YW25" s="149"/>
      <c r="YX25" s="149"/>
      <c r="YY25" s="149"/>
      <c r="YZ25" s="149"/>
      <c r="ZA25" s="149"/>
      <c r="ZB25" s="149"/>
      <c r="ZC25" s="149"/>
      <c r="ZD25" s="149"/>
      <c r="ZE25" s="149"/>
      <c r="ZF25" s="149"/>
      <c r="ZG25" s="149"/>
      <c r="ZH25" s="149"/>
      <c r="ZI25" s="149"/>
      <c r="ZJ25" s="149"/>
      <c r="ZK25" s="149"/>
      <c r="ZL25" s="149"/>
      <c r="ZM25" s="149"/>
      <c r="ZN25" s="149"/>
      <c r="ZO25" s="149"/>
      <c r="ZP25" s="149"/>
      <c r="ZQ25" s="149"/>
      <c r="ZR25" s="149"/>
      <c r="ZS25" s="149"/>
      <c r="ZT25" s="149"/>
      <c r="ZU25" s="149"/>
      <c r="ZV25" s="149"/>
      <c r="ZW25" s="149"/>
      <c r="ZX25" s="149"/>
      <c r="ZY25" s="149"/>
      <c r="ZZ25" s="149"/>
      <c r="AAA25" s="149"/>
      <c r="AAB25" s="149"/>
      <c r="AAC25" s="149"/>
      <c r="AAD25" s="149"/>
      <c r="AAE25" s="149"/>
      <c r="AAF25" s="149"/>
      <c r="AAG25" s="149"/>
      <c r="AAH25" s="149"/>
      <c r="AAI25" s="149"/>
      <c r="AAJ25" s="149"/>
      <c r="AAK25" s="149"/>
      <c r="AAL25" s="149"/>
      <c r="AAM25" s="149"/>
      <c r="AAN25" s="149"/>
      <c r="AAO25" s="149"/>
      <c r="AAP25" s="149"/>
      <c r="AAQ25" s="149"/>
      <c r="AAR25" s="149"/>
      <c r="AAS25" s="149"/>
      <c r="AAT25" s="149"/>
      <c r="AAU25" s="149"/>
      <c r="AAV25" s="149"/>
      <c r="AAW25" s="149"/>
      <c r="AAX25" s="149"/>
      <c r="AAY25" s="149"/>
      <c r="AAZ25" s="149"/>
      <c r="ABA25" s="149"/>
      <c r="ABB25" s="149"/>
      <c r="ABC25" s="149"/>
      <c r="ABD25" s="149"/>
      <c r="ABE25" s="149"/>
      <c r="ABF25" s="149"/>
      <c r="ABG25" s="149"/>
      <c r="ABH25" s="149"/>
      <c r="ABI25" s="149"/>
      <c r="ABJ25" s="149"/>
      <c r="ABK25" s="149"/>
      <c r="ABL25" s="149"/>
      <c r="ABM25" s="149"/>
      <c r="ABN25" s="149"/>
      <c r="ABO25" s="149"/>
      <c r="ABP25" s="149"/>
      <c r="ABQ25" s="149"/>
      <c r="ABR25" s="149"/>
      <c r="ABS25" s="149"/>
      <c r="ABT25" s="149"/>
      <c r="ABU25" s="149"/>
      <c r="ABV25" s="149"/>
      <c r="ABW25" s="149"/>
      <c r="ABX25" s="149"/>
      <c r="ABY25" s="149"/>
      <c r="ABZ25" s="149"/>
      <c r="ACA25" s="149"/>
      <c r="ACB25" s="149"/>
      <c r="ACC25" s="149"/>
      <c r="ACD25" s="149"/>
      <c r="ACE25" s="149"/>
      <c r="ACF25" s="149"/>
      <c r="ACG25" s="149"/>
      <c r="ACH25" s="149"/>
      <c r="ACI25" s="149"/>
      <c r="ACJ25" s="149"/>
      <c r="ACK25" s="149"/>
      <c r="ACL25" s="149"/>
      <c r="ACM25" s="149"/>
      <c r="ACN25" s="149"/>
      <c r="ACO25" s="149"/>
      <c r="ACP25" s="149"/>
      <c r="ACQ25" s="149"/>
      <c r="ACR25" s="149"/>
      <c r="ACS25" s="149"/>
      <c r="ACT25" s="149"/>
      <c r="ACU25" s="149"/>
      <c r="ACV25" s="149"/>
      <c r="ACW25" s="149"/>
      <c r="ACX25" s="149"/>
      <c r="ACY25" s="149"/>
      <c r="ACZ25" s="149"/>
      <c r="ADA25" s="149"/>
      <c r="ADB25" s="149"/>
      <c r="ADC25" s="149"/>
      <c r="ADD25" s="149"/>
      <c r="ADE25" s="149"/>
      <c r="ADF25" s="149"/>
      <c r="ADG25" s="149"/>
      <c r="ADH25" s="149"/>
      <c r="ADI25" s="149"/>
      <c r="ADJ25" s="149"/>
      <c r="ADK25" s="149"/>
      <c r="ADL25" s="149"/>
      <c r="ADM25" s="149"/>
      <c r="ADN25" s="149"/>
      <c r="ADO25" s="149"/>
      <c r="ADP25" s="149"/>
      <c r="ADQ25" s="149"/>
      <c r="ADR25" s="149"/>
      <c r="ADS25" s="149"/>
      <c r="ADT25" s="149"/>
      <c r="ADU25" s="149"/>
      <c r="ADV25" s="149"/>
      <c r="ADW25" s="149"/>
      <c r="ADX25" s="149"/>
      <c r="ADY25" s="149"/>
      <c r="ADZ25" s="149"/>
      <c r="AEA25" s="149"/>
      <c r="AEB25" s="149"/>
      <c r="AEC25" s="149"/>
      <c r="AED25" s="149"/>
      <c r="AEE25" s="149"/>
      <c r="AEF25" s="149"/>
      <c r="AEG25" s="149"/>
      <c r="AEH25" s="149"/>
      <c r="AEI25" s="149"/>
      <c r="AEJ25" s="149"/>
      <c r="AEK25" s="149"/>
      <c r="AEL25" s="149"/>
      <c r="AEM25" s="149"/>
      <c r="AEN25" s="149"/>
      <c r="AEO25" s="149"/>
      <c r="AEP25" s="149"/>
      <c r="AEQ25" s="149"/>
      <c r="AER25" s="149"/>
      <c r="AES25" s="149"/>
      <c r="AET25" s="149"/>
      <c r="AEU25" s="149"/>
      <c r="AEV25" s="149"/>
      <c r="AEW25" s="149"/>
      <c r="AEX25" s="149"/>
      <c r="AEY25" s="149"/>
      <c r="AEZ25" s="149"/>
      <c r="AFA25" s="149"/>
      <c r="AFB25" s="149"/>
      <c r="AFC25" s="149"/>
      <c r="AFD25" s="149"/>
      <c r="AFE25" s="149"/>
      <c r="AFF25" s="149"/>
      <c r="AFG25" s="149"/>
      <c r="AFH25" s="149"/>
      <c r="AFI25" s="149"/>
      <c r="AFJ25" s="149"/>
      <c r="AFK25" s="149"/>
      <c r="AFL25" s="149"/>
      <c r="AFM25" s="149"/>
      <c r="AFN25" s="149"/>
      <c r="AFO25" s="149"/>
      <c r="AFP25" s="149"/>
      <c r="AFQ25" s="149"/>
      <c r="AFR25" s="149"/>
      <c r="AFS25" s="149"/>
      <c r="AFT25" s="149"/>
      <c r="AFU25" s="149"/>
      <c r="AFV25" s="149"/>
      <c r="AFW25" s="149"/>
      <c r="AFX25" s="149"/>
      <c r="AFY25" s="149"/>
      <c r="AFZ25" s="149"/>
      <c r="AGA25" s="149"/>
      <c r="AGB25" s="149"/>
      <c r="AGC25" s="149"/>
      <c r="AGD25" s="149"/>
      <c r="AGE25" s="149"/>
      <c r="AGF25" s="149"/>
      <c r="AGG25" s="149"/>
      <c r="AGH25" s="149"/>
      <c r="AGI25" s="149"/>
      <c r="AGJ25" s="149"/>
      <c r="AGK25" s="149"/>
      <c r="AGL25" s="149"/>
      <c r="AGM25" s="149"/>
      <c r="AGN25" s="149"/>
      <c r="AGO25" s="149"/>
      <c r="AGP25" s="149"/>
      <c r="AGQ25" s="149"/>
      <c r="AGR25" s="149"/>
      <c r="AGS25" s="149"/>
      <c r="AGT25" s="149"/>
      <c r="AGU25" s="149"/>
      <c r="AGV25" s="149"/>
      <c r="AGW25" s="149"/>
      <c r="AGX25" s="149"/>
      <c r="AGY25" s="149"/>
      <c r="AGZ25" s="149"/>
      <c r="AHA25" s="149"/>
      <c r="AHB25" s="149"/>
      <c r="AHC25" s="149"/>
      <c r="AHD25" s="149"/>
      <c r="AHE25" s="149"/>
      <c r="AHF25" s="149"/>
      <c r="AHG25" s="149"/>
      <c r="AHH25" s="149"/>
      <c r="AHI25" s="149"/>
      <c r="AHJ25" s="149"/>
      <c r="AHK25" s="149"/>
      <c r="AHL25" s="149"/>
      <c r="AHM25" s="149"/>
      <c r="AHN25" s="149"/>
      <c r="AHO25" s="149"/>
      <c r="AHP25" s="149"/>
      <c r="AHQ25" s="149"/>
      <c r="AHR25" s="149"/>
      <c r="AHS25" s="149"/>
      <c r="AHT25" s="149"/>
      <c r="AHU25" s="149"/>
      <c r="AHV25" s="149"/>
      <c r="AHW25" s="149"/>
      <c r="AHX25" s="149"/>
      <c r="AHY25" s="149"/>
      <c r="AHZ25" s="149"/>
      <c r="AIA25" s="149"/>
      <c r="AIB25" s="149"/>
      <c r="AIC25" s="149"/>
      <c r="AID25" s="149"/>
      <c r="AIE25" s="149"/>
      <c r="AIF25" s="149"/>
      <c r="AIG25" s="149"/>
      <c r="AIH25" s="149"/>
      <c r="AII25" s="149"/>
      <c r="AIJ25" s="149"/>
      <c r="AIK25" s="149"/>
      <c r="AIL25" s="149"/>
      <c r="AIM25" s="149"/>
      <c r="AIN25" s="149"/>
      <c r="AIO25" s="149"/>
      <c r="AIP25" s="149"/>
      <c r="AIQ25" s="149"/>
      <c r="AIR25" s="149"/>
      <c r="AIS25" s="149"/>
      <c r="AIT25" s="149"/>
      <c r="AIU25" s="149"/>
      <c r="AIV25" s="149"/>
      <c r="AIW25" s="149"/>
      <c r="AIX25" s="149"/>
      <c r="AIY25" s="149"/>
      <c r="AIZ25" s="149"/>
      <c r="AJA25" s="149"/>
      <c r="AJB25" s="149"/>
      <c r="AJC25" s="149"/>
      <c r="AJD25" s="149"/>
      <c r="AJE25" s="149"/>
      <c r="AJF25" s="149"/>
      <c r="AJG25" s="149"/>
      <c r="AJH25" s="149"/>
      <c r="AJI25" s="149"/>
      <c r="AJJ25" s="149"/>
      <c r="AJK25" s="149"/>
      <c r="AJL25" s="149"/>
      <c r="AJM25" s="149"/>
      <c r="AJN25" s="149"/>
      <c r="AJO25" s="149"/>
      <c r="AJP25" s="149"/>
      <c r="AJQ25" s="149"/>
      <c r="AJR25" s="149"/>
      <c r="AJS25" s="149"/>
      <c r="AJT25" s="149"/>
      <c r="AJU25" s="149"/>
      <c r="AJV25" s="149"/>
      <c r="AJW25" s="149"/>
      <c r="AJX25" s="149"/>
      <c r="AJY25" s="149"/>
      <c r="AJZ25" s="149"/>
      <c r="AKA25" s="149"/>
      <c r="AKB25" s="149"/>
      <c r="AKC25" s="149"/>
      <c r="AKD25" s="149"/>
      <c r="AKE25" s="149"/>
      <c r="AKF25" s="149"/>
      <c r="AKG25" s="149"/>
      <c r="AKH25" s="149"/>
      <c r="AKI25" s="149"/>
      <c r="AKJ25" s="149"/>
      <c r="AKK25" s="149"/>
      <c r="AKL25" s="149"/>
      <c r="AKM25" s="149"/>
      <c r="AKN25" s="149"/>
      <c r="AKO25" s="149"/>
      <c r="AKP25" s="149"/>
      <c r="AKQ25" s="149"/>
      <c r="AKR25" s="149"/>
      <c r="AKS25" s="149"/>
      <c r="AKT25" s="149"/>
      <c r="AKU25" s="149"/>
      <c r="AKV25" s="149"/>
      <c r="AKW25" s="149"/>
      <c r="AKX25" s="149"/>
      <c r="AKY25" s="149"/>
      <c r="AKZ25" s="149"/>
      <c r="ALA25" s="149"/>
      <c r="ALB25" s="149"/>
      <c r="ALC25" s="149"/>
      <c r="ALD25" s="149"/>
      <c r="ALE25" s="149"/>
      <c r="ALF25" s="149"/>
      <c r="ALG25" s="149"/>
      <c r="ALH25" s="149"/>
      <c r="ALI25" s="149"/>
      <c r="ALJ25" s="149"/>
      <c r="ALK25" s="149"/>
      <c r="ALL25" s="149"/>
      <c r="ALM25" s="149"/>
      <c r="ALN25" s="149"/>
      <c r="ALO25" s="149"/>
      <c r="ALP25" s="149"/>
      <c r="ALQ25" s="149"/>
      <c r="ALR25" s="149"/>
      <c r="ALS25" s="149"/>
      <c r="ALT25" s="149"/>
      <c r="ALU25" s="149"/>
      <c r="ALV25" s="149"/>
      <c r="ALW25" s="149"/>
      <c r="ALX25" s="149"/>
      <c r="ALY25" s="149"/>
      <c r="ALZ25" s="149"/>
      <c r="AMA25" s="149"/>
      <c r="AMB25" s="149"/>
      <c r="AMC25" s="149"/>
      <c r="AMD25" s="149"/>
      <c r="AME25" s="149"/>
      <c r="AMF25" s="149"/>
      <c r="AMG25" s="149"/>
      <c r="AMH25" s="149"/>
      <c r="AMI25" s="149"/>
      <c r="AMJ25" s="149"/>
      <c r="AMK25" s="149"/>
      <c r="AML25" s="149"/>
      <c r="AMM25" s="149"/>
    </row>
    <row r="26" spans="1:1027" ht="39" thickBot="1">
      <c r="A26" s="3"/>
      <c r="B26" s="31" t="s">
        <v>24</v>
      </c>
      <c r="C26" s="32" t="s">
        <v>25</v>
      </c>
      <c r="D26" s="32"/>
      <c r="E26" s="32"/>
      <c r="F26" s="33" t="s">
        <v>26</v>
      </c>
      <c r="G26" s="33" t="s">
        <v>27</v>
      </c>
      <c r="H26" s="33" t="s">
        <v>28</v>
      </c>
      <c r="I26" s="33" t="s">
        <v>29</v>
      </c>
      <c r="J26" s="147" t="s">
        <v>30</v>
      </c>
      <c r="K26" s="144" t="s">
        <v>107</v>
      </c>
      <c r="L26" s="58"/>
      <c r="M26" s="58"/>
      <c r="N26" s="58"/>
      <c r="O26" s="3"/>
      <c r="P26" s="34" t="s">
        <v>31</v>
      </c>
      <c r="Q26" s="154" t="s">
        <v>32</v>
      </c>
      <c r="R26" s="197" t="s">
        <v>29</v>
      </c>
      <c r="S26" s="155" t="s">
        <v>30</v>
      </c>
      <c r="T26" s="35"/>
      <c r="AMM26" s="1"/>
    </row>
    <row r="27" spans="1:1027">
      <c r="A27" s="3"/>
      <c r="B27" s="36" t="s">
        <v>33</v>
      </c>
      <c r="C27" s="37"/>
      <c r="D27" s="38">
        <f>IF($O$9=2,1,IF(C27&gt;($C$37/2),1,0))</f>
        <v>1</v>
      </c>
      <c r="E27" s="37" t="e">
        <f t="shared" ref="E27:E36" si="0">IF(C27/$C$37&gt;=0.1,"O","N")</f>
        <v>#DIV/0!</v>
      </c>
      <c r="F27" s="39">
        <f t="shared" ref="F27:F36" si="1">IF($D$37&gt;0,IF(C27=MAX($C$27:$C$36),$O$14,0),"")</f>
        <v>8</v>
      </c>
      <c r="G27" s="39" t="e">
        <f>IF($D$37&gt;0,IF(C27/$C$37&gt;=0.05,"O","N"),"")</f>
        <v>#DIV/0!</v>
      </c>
      <c r="H27" s="39" t="e">
        <f>IF($D$37&gt;0,'répartition CM'!E5,"")</f>
        <v>#DIV/0!</v>
      </c>
      <c r="I27" s="40" t="e">
        <f>IF($D$37&gt;0,'répartition CM'!F5-'répartition CM'!E5,"")</f>
        <v>#DIV/0!</v>
      </c>
      <c r="J27" s="145" t="e">
        <f>IF($D$37=0,IF(E27="O","T2","stop"),(F27+'répartition CM'!F5))</f>
        <v>#DIV/0!</v>
      </c>
      <c r="K27" s="152" t="str">
        <f>IF($J$39="Tour 2 nécessaire",IF(C27/$C$37&gt;=0.1,"Oui","Non"),"")</f>
        <v/>
      </c>
      <c r="L27" s="58"/>
      <c r="M27" s="58"/>
      <c r="N27" s="58"/>
      <c r="O27" s="3"/>
      <c r="P27" s="41">
        <f t="shared" ref="P27:P36" si="2">IF(C27=MAX($C$27:$C$36),$O$20,0)</f>
        <v>3</v>
      </c>
      <c r="Q27" s="42" t="e">
        <f t="shared" ref="Q27:Q36" si="3">IF(C27/$C$37&gt;=0.05,"O","N")</f>
        <v>#DIV/0!</v>
      </c>
      <c r="R27" s="199" t="e">
        <f>IF($D$37&gt;0,'REPARTITION CC'!E5,"")</f>
        <v>#DIV/0!</v>
      </c>
      <c r="S27" s="43" t="e">
        <f>+P27+'REPARTITION CC'!E5</f>
        <v>#DIV/0!</v>
      </c>
      <c r="T27" s="44"/>
      <c r="AMM27" s="1"/>
    </row>
    <row r="28" spans="1:1027">
      <c r="A28" s="3"/>
      <c r="B28" s="45" t="s">
        <v>34</v>
      </c>
      <c r="C28" s="46"/>
      <c r="D28" s="38">
        <f t="shared" ref="D28:D36" si="4">IF($O$9=2,1,IF(C28&gt;($C$37/2),1,0))</f>
        <v>1</v>
      </c>
      <c r="E28" s="37" t="e">
        <f t="shared" si="0"/>
        <v>#DIV/0!</v>
      </c>
      <c r="F28" s="39">
        <f t="shared" si="1"/>
        <v>8</v>
      </c>
      <c r="G28" s="39" t="e">
        <f t="shared" ref="G28:G36" si="5">IF($D$37&gt;0,IF(C28/$C$37&gt;=0.05,"O","N"),"")</f>
        <v>#DIV/0!</v>
      </c>
      <c r="H28" s="39" t="e">
        <f>IF($D$37&gt;0,'répartition CM'!E6,"")</f>
        <v>#DIV/0!</v>
      </c>
      <c r="I28" s="40" t="e">
        <f>IF($D$37&gt;0,'répartition CM'!F6-'répartition CM'!E6,"")</f>
        <v>#DIV/0!</v>
      </c>
      <c r="J28" s="145" t="e">
        <f>IF($D$37=0,IF(E28="O","T2","stop"),(F28+'répartition CM'!F6))</f>
        <v>#DIV/0!</v>
      </c>
      <c r="K28" s="152" t="str">
        <f t="shared" ref="K28:K36" si="6">IF($J$39="Tour 2 nécessaire",IF(C28/$C$37&gt;=0.1,"Oui","Non"),"")</f>
        <v/>
      </c>
      <c r="L28" s="58"/>
      <c r="M28" s="58"/>
      <c r="N28" s="58"/>
      <c r="O28" s="3"/>
      <c r="P28" s="41">
        <f t="shared" si="2"/>
        <v>3</v>
      </c>
      <c r="Q28" s="42" t="e">
        <f t="shared" si="3"/>
        <v>#DIV/0!</v>
      </c>
      <c r="R28" s="199" t="e">
        <f>IF($D$37&gt;0,'REPARTITION CC'!E6,"")</f>
        <v>#DIV/0!</v>
      </c>
      <c r="S28" s="43" t="e">
        <f>+P28+'REPARTITION CC'!E6</f>
        <v>#DIV/0!</v>
      </c>
      <c r="T28" s="44"/>
      <c r="AMM28" s="1"/>
    </row>
    <row r="29" spans="1:1027">
      <c r="A29" s="3"/>
      <c r="B29" s="45" t="s">
        <v>35</v>
      </c>
      <c r="C29" s="46"/>
      <c r="D29" s="38">
        <f t="shared" si="4"/>
        <v>1</v>
      </c>
      <c r="E29" s="37" t="e">
        <f t="shared" si="0"/>
        <v>#DIV/0!</v>
      </c>
      <c r="F29" s="39">
        <f t="shared" si="1"/>
        <v>8</v>
      </c>
      <c r="G29" s="39" t="e">
        <f t="shared" si="5"/>
        <v>#DIV/0!</v>
      </c>
      <c r="H29" s="39" t="e">
        <f>IF($D$37&gt;0,'répartition CM'!E7,"")</f>
        <v>#DIV/0!</v>
      </c>
      <c r="I29" s="40" t="e">
        <f>IF($D$37&gt;0,'répartition CM'!F7-'répartition CM'!E7,"")</f>
        <v>#DIV/0!</v>
      </c>
      <c r="J29" s="145" t="e">
        <f>IF($D$37=0,IF(E29="O","T2","stop"),(F29+'répartition CM'!F7))</f>
        <v>#DIV/0!</v>
      </c>
      <c r="K29" s="152" t="str">
        <f t="shared" si="6"/>
        <v/>
      </c>
      <c r="L29" s="58"/>
      <c r="M29" s="58"/>
      <c r="N29" s="58"/>
      <c r="O29" s="3"/>
      <c r="P29" s="41">
        <f t="shared" si="2"/>
        <v>3</v>
      </c>
      <c r="Q29" s="42" t="e">
        <f t="shared" si="3"/>
        <v>#DIV/0!</v>
      </c>
      <c r="R29" s="199" t="e">
        <f>IF($D$37&gt;0,'REPARTITION CC'!E7,"")</f>
        <v>#DIV/0!</v>
      </c>
      <c r="S29" s="43" t="e">
        <f>+P29+'REPARTITION CC'!E7</f>
        <v>#DIV/0!</v>
      </c>
      <c r="T29" s="44"/>
      <c r="AMM29" s="1"/>
    </row>
    <row r="30" spans="1:1027">
      <c r="A30" s="3"/>
      <c r="B30" s="45" t="s">
        <v>36</v>
      </c>
      <c r="C30" s="46"/>
      <c r="D30" s="38">
        <f t="shared" si="4"/>
        <v>1</v>
      </c>
      <c r="E30" s="37" t="e">
        <f t="shared" si="0"/>
        <v>#DIV/0!</v>
      </c>
      <c r="F30" s="39">
        <f t="shared" si="1"/>
        <v>8</v>
      </c>
      <c r="G30" s="39" t="e">
        <f t="shared" si="5"/>
        <v>#DIV/0!</v>
      </c>
      <c r="H30" s="39" t="e">
        <f>IF($D$37&gt;0,'répartition CM'!E8,"")</f>
        <v>#DIV/0!</v>
      </c>
      <c r="I30" s="40" t="e">
        <f>IF($D$37&gt;0,'répartition CM'!F8-'répartition CM'!E8,"")</f>
        <v>#DIV/0!</v>
      </c>
      <c r="J30" s="145" t="e">
        <f>IF($D$37=0,IF(E30="O","T2","stop"),(F30+'répartition CM'!F8))</f>
        <v>#DIV/0!</v>
      </c>
      <c r="K30" s="152" t="str">
        <f t="shared" si="6"/>
        <v/>
      </c>
      <c r="L30" s="58"/>
      <c r="M30" s="58"/>
      <c r="N30" s="58"/>
      <c r="O30" s="3"/>
      <c r="P30" s="41">
        <f t="shared" si="2"/>
        <v>3</v>
      </c>
      <c r="Q30" s="42" t="e">
        <f t="shared" si="3"/>
        <v>#DIV/0!</v>
      </c>
      <c r="R30" s="199" t="e">
        <f>IF($D$37&gt;0,'REPARTITION CC'!E8,"")</f>
        <v>#DIV/0!</v>
      </c>
      <c r="S30" s="43" t="e">
        <f>+P30+'REPARTITION CC'!E8</f>
        <v>#DIV/0!</v>
      </c>
      <c r="T30" s="44"/>
      <c r="AMM30" s="1"/>
    </row>
    <row r="31" spans="1:1027">
      <c r="A31" s="3"/>
      <c r="B31" s="45" t="s">
        <v>37</v>
      </c>
      <c r="C31" s="46"/>
      <c r="D31" s="38">
        <f t="shared" si="4"/>
        <v>1</v>
      </c>
      <c r="E31" s="37" t="e">
        <f t="shared" si="0"/>
        <v>#DIV/0!</v>
      </c>
      <c r="F31" s="39">
        <f t="shared" si="1"/>
        <v>8</v>
      </c>
      <c r="G31" s="39" t="e">
        <f t="shared" si="5"/>
        <v>#DIV/0!</v>
      </c>
      <c r="H31" s="39" t="e">
        <f>IF($D$37&gt;0,'répartition CM'!E9,"")</f>
        <v>#DIV/0!</v>
      </c>
      <c r="I31" s="40" t="e">
        <f>IF($D$37&gt;0,'répartition CM'!F9-'répartition CM'!E9,"")</f>
        <v>#DIV/0!</v>
      </c>
      <c r="J31" s="145" t="e">
        <f>IF($D$37=0,IF(E31="O","T2","stop"),(F31+'répartition CM'!F9))</f>
        <v>#DIV/0!</v>
      </c>
      <c r="K31" s="152" t="str">
        <f t="shared" si="6"/>
        <v/>
      </c>
      <c r="L31" s="58"/>
      <c r="M31" s="58"/>
      <c r="N31" s="58"/>
      <c r="O31" s="3"/>
      <c r="P31" s="41">
        <f t="shared" si="2"/>
        <v>3</v>
      </c>
      <c r="Q31" s="42" t="e">
        <f t="shared" si="3"/>
        <v>#DIV/0!</v>
      </c>
      <c r="R31" s="199" t="e">
        <f>IF($D$37&gt;0,'REPARTITION CC'!E9,"")</f>
        <v>#DIV/0!</v>
      </c>
      <c r="S31" s="43" t="e">
        <f>+P31+'REPARTITION CC'!E9</f>
        <v>#DIV/0!</v>
      </c>
      <c r="T31" s="44"/>
      <c r="AMM31" s="1"/>
    </row>
    <row r="32" spans="1:1027">
      <c r="A32" s="3"/>
      <c r="B32" s="45" t="s">
        <v>38</v>
      </c>
      <c r="C32" s="46"/>
      <c r="D32" s="38">
        <f t="shared" si="4"/>
        <v>1</v>
      </c>
      <c r="E32" s="37" t="e">
        <f t="shared" si="0"/>
        <v>#DIV/0!</v>
      </c>
      <c r="F32" s="39">
        <f t="shared" si="1"/>
        <v>8</v>
      </c>
      <c r="G32" s="39" t="e">
        <f t="shared" si="5"/>
        <v>#DIV/0!</v>
      </c>
      <c r="H32" s="39" t="e">
        <f>IF($D$37&gt;0,'répartition CM'!E10,"")</f>
        <v>#DIV/0!</v>
      </c>
      <c r="I32" s="40" t="e">
        <f>IF($D$37&gt;0,'répartition CM'!F10-'répartition CM'!E10,"")</f>
        <v>#DIV/0!</v>
      </c>
      <c r="J32" s="145" t="e">
        <f>IF($D$37=0,IF(E32="O","T2","stop"),(F32+'répartition CM'!F10))</f>
        <v>#DIV/0!</v>
      </c>
      <c r="K32" s="152" t="str">
        <f t="shared" si="6"/>
        <v/>
      </c>
      <c r="L32" s="58"/>
      <c r="M32" s="58"/>
      <c r="N32" s="58"/>
      <c r="O32" s="3"/>
      <c r="P32" s="41">
        <f t="shared" si="2"/>
        <v>3</v>
      </c>
      <c r="Q32" s="42" t="e">
        <f t="shared" si="3"/>
        <v>#DIV/0!</v>
      </c>
      <c r="R32" s="199" t="e">
        <f>IF($D$37&gt;0,'REPARTITION CC'!E10,"")</f>
        <v>#DIV/0!</v>
      </c>
      <c r="S32" s="43" t="e">
        <f>+P32+'REPARTITION CC'!E10</f>
        <v>#DIV/0!</v>
      </c>
      <c r="T32" s="44"/>
      <c r="AMM32" s="1"/>
    </row>
    <row r="33" spans="1:20 1027:1027">
      <c r="A33" s="3"/>
      <c r="B33" s="45" t="s">
        <v>39</v>
      </c>
      <c r="C33" s="46"/>
      <c r="D33" s="38">
        <f t="shared" si="4"/>
        <v>1</v>
      </c>
      <c r="E33" s="37" t="e">
        <f t="shared" si="0"/>
        <v>#DIV/0!</v>
      </c>
      <c r="F33" s="39">
        <f t="shared" si="1"/>
        <v>8</v>
      </c>
      <c r="G33" s="39" t="e">
        <f t="shared" si="5"/>
        <v>#DIV/0!</v>
      </c>
      <c r="H33" s="39" t="e">
        <f>IF($D$37&gt;0,'répartition CM'!E11,"")</f>
        <v>#DIV/0!</v>
      </c>
      <c r="I33" s="40" t="e">
        <f>IF($D$37&gt;0,'répartition CM'!F11-'répartition CM'!E11,"")</f>
        <v>#DIV/0!</v>
      </c>
      <c r="J33" s="145" t="e">
        <f>IF($D$37=0,IF(E33="O","T2","stop"),(F33+'répartition CM'!F11))</f>
        <v>#DIV/0!</v>
      </c>
      <c r="K33" s="152" t="str">
        <f t="shared" si="6"/>
        <v/>
      </c>
      <c r="L33" s="58"/>
      <c r="M33" s="58"/>
      <c r="N33" s="58"/>
      <c r="O33" s="3"/>
      <c r="P33" s="41">
        <f t="shared" si="2"/>
        <v>3</v>
      </c>
      <c r="Q33" s="42" t="e">
        <f t="shared" si="3"/>
        <v>#DIV/0!</v>
      </c>
      <c r="R33" s="199" t="e">
        <f>IF($D$37&gt;0,'REPARTITION CC'!E11,"")</f>
        <v>#DIV/0!</v>
      </c>
      <c r="S33" s="43" t="e">
        <f>+P33+'REPARTITION CC'!E11</f>
        <v>#DIV/0!</v>
      </c>
      <c r="T33" s="44"/>
      <c r="AMM33" s="1"/>
    </row>
    <row r="34" spans="1:20 1027:1027">
      <c r="A34" s="3"/>
      <c r="B34" s="45" t="s">
        <v>40</v>
      </c>
      <c r="C34" s="46"/>
      <c r="D34" s="38">
        <f t="shared" si="4"/>
        <v>1</v>
      </c>
      <c r="E34" s="37" t="e">
        <f t="shared" si="0"/>
        <v>#DIV/0!</v>
      </c>
      <c r="F34" s="39">
        <f t="shared" si="1"/>
        <v>8</v>
      </c>
      <c r="G34" s="39" t="e">
        <f t="shared" si="5"/>
        <v>#DIV/0!</v>
      </c>
      <c r="H34" s="39" t="e">
        <f>IF($D$37&gt;0,'répartition CM'!E12,"")</f>
        <v>#DIV/0!</v>
      </c>
      <c r="I34" s="40" t="e">
        <f>IF($D$37&gt;0,'répartition CM'!F12-'répartition CM'!E12,"")</f>
        <v>#DIV/0!</v>
      </c>
      <c r="J34" s="145" t="e">
        <f>IF($D$37=0,IF(E34="O","T2","stop"),(F34+'répartition CM'!F12))</f>
        <v>#DIV/0!</v>
      </c>
      <c r="K34" s="152" t="str">
        <f t="shared" si="6"/>
        <v/>
      </c>
      <c r="L34" s="58"/>
      <c r="M34" s="58"/>
      <c r="N34" s="58"/>
      <c r="O34" s="3"/>
      <c r="P34" s="41">
        <f t="shared" si="2"/>
        <v>3</v>
      </c>
      <c r="Q34" s="42" t="e">
        <f t="shared" si="3"/>
        <v>#DIV/0!</v>
      </c>
      <c r="R34" s="199" t="e">
        <f>IF($D$37&gt;0,'REPARTITION CC'!E12,"")</f>
        <v>#DIV/0!</v>
      </c>
      <c r="S34" s="43" t="e">
        <f>+P34+'REPARTITION CC'!E12</f>
        <v>#DIV/0!</v>
      </c>
      <c r="T34" s="44"/>
      <c r="AMM34" s="1"/>
    </row>
    <row r="35" spans="1:20 1027:1027">
      <c r="A35" s="3"/>
      <c r="B35" s="45" t="s">
        <v>41</v>
      </c>
      <c r="C35" s="46"/>
      <c r="D35" s="38">
        <f t="shared" si="4"/>
        <v>1</v>
      </c>
      <c r="E35" s="37" t="e">
        <f t="shared" si="0"/>
        <v>#DIV/0!</v>
      </c>
      <c r="F35" s="39">
        <f t="shared" si="1"/>
        <v>8</v>
      </c>
      <c r="G35" s="39" t="e">
        <f t="shared" si="5"/>
        <v>#DIV/0!</v>
      </c>
      <c r="H35" s="39" t="e">
        <f>IF($D$37&gt;0,'répartition CM'!E13,"")</f>
        <v>#DIV/0!</v>
      </c>
      <c r="I35" s="40" t="e">
        <f>IF($D$37&gt;0,'répartition CM'!F13-'répartition CM'!E13,"")</f>
        <v>#DIV/0!</v>
      </c>
      <c r="J35" s="145" t="e">
        <f>IF($D$37=0,IF(E35="O","T2","stop"),(F35+'répartition CM'!F13))</f>
        <v>#DIV/0!</v>
      </c>
      <c r="K35" s="152" t="str">
        <f t="shared" si="6"/>
        <v/>
      </c>
      <c r="L35" s="58"/>
      <c r="M35" s="58"/>
      <c r="N35" s="58"/>
      <c r="O35" s="3"/>
      <c r="P35" s="41">
        <f t="shared" si="2"/>
        <v>3</v>
      </c>
      <c r="Q35" s="42" t="e">
        <f t="shared" si="3"/>
        <v>#DIV/0!</v>
      </c>
      <c r="R35" s="199" t="e">
        <f>IF($D$37&gt;0,'REPARTITION CC'!E13,"")</f>
        <v>#DIV/0!</v>
      </c>
      <c r="S35" s="43" t="e">
        <f>+P35+'REPARTITION CC'!E13</f>
        <v>#DIV/0!</v>
      </c>
      <c r="T35" s="44"/>
      <c r="AMM35" s="1"/>
    </row>
    <row r="36" spans="1:20 1027:1027" ht="15.75" thickBot="1">
      <c r="A36" s="3"/>
      <c r="B36" s="47" t="s">
        <v>42</v>
      </c>
      <c r="C36" s="48"/>
      <c r="D36" s="38">
        <f t="shared" si="4"/>
        <v>1</v>
      </c>
      <c r="E36" s="37" t="e">
        <f t="shared" si="0"/>
        <v>#DIV/0!</v>
      </c>
      <c r="F36" s="39">
        <f t="shared" si="1"/>
        <v>8</v>
      </c>
      <c r="G36" s="39" t="e">
        <f t="shared" si="5"/>
        <v>#DIV/0!</v>
      </c>
      <c r="H36" s="39" t="e">
        <f>IF($D$37&gt;0,'répartition CM'!E14,"")</f>
        <v>#DIV/0!</v>
      </c>
      <c r="I36" s="40" t="e">
        <f>IF($D$37&gt;0,'répartition CM'!F14-'répartition CM'!E14,"")</f>
        <v>#DIV/0!</v>
      </c>
      <c r="J36" s="145" t="e">
        <f>IF($D$37=0,IF(E36="O","T2","stop"),(F36+'répartition CM'!F14))</f>
        <v>#DIV/0!</v>
      </c>
      <c r="K36" s="152" t="str">
        <f t="shared" si="6"/>
        <v/>
      </c>
      <c r="L36" s="58"/>
      <c r="M36" s="58"/>
      <c r="N36" s="58"/>
      <c r="O36" s="3"/>
      <c r="P36" s="49">
        <f t="shared" si="2"/>
        <v>3</v>
      </c>
      <c r="Q36" s="42" t="e">
        <f t="shared" si="3"/>
        <v>#DIV/0!</v>
      </c>
      <c r="R36" s="199" t="e">
        <f>IF($D$37&gt;0,'REPARTITION CC'!E14,"")</f>
        <v>#DIV/0!</v>
      </c>
      <c r="S36" s="50" t="e">
        <f>+P36+'REPARTITION CC'!E14</f>
        <v>#DIV/0!</v>
      </c>
      <c r="T36" s="44"/>
      <c r="AMM36" s="1"/>
    </row>
    <row r="37" spans="1:20 1027:1027" ht="15.75" thickBot="1">
      <c r="A37" s="3"/>
      <c r="B37" s="51" t="s">
        <v>43</v>
      </c>
      <c r="C37" s="52">
        <f>SUM(C27:C36)</f>
        <v>0</v>
      </c>
      <c r="D37" s="53">
        <f>SUM(D27:D36)</f>
        <v>10</v>
      </c>
      <c r="E37" s="52"/>
      <c r="F37" s="54">
        <f>SUM(F27:F36)</f>
        <v>80</v>
      </c>
      <c r="G37" s="54"/>
      <c r="H37" s="54" t="e">
        <f>SUM(H27:H36)</f>
        <v>#DIV/0!</v>
      </c>
      <c r="I37" s="54" t="e">
        <f>SUM(I27:I36)</f>
        <v>#DIV/0!</v>
      </c>
      <c r="J37" s="146" t="e">
        <f>IF(D37=0,"T2",SUM(J27:J36))</f>
        <v>#DIV/0!</v>
      </c>
      <c r="K37" s="153"/>
      <c r="L37" s="58"/>
      <c r="M37" s="58"/>
      <c r="N37" s="58"/>
      <c r="O37" s="3"/>
      <c r="P37" s="55">
        <f>SUM(P27:P36)</f>
        <v>30</v>
      </c>
      <c r="Q37" s="56"/>
      <c r="R37" s="198"/>
      <c r="S37" s="57" t="e">
        <f>SUM(S27:S36)</f>
        <v>#DIV/0!</v>
      </c>
      <c r="T37" s="44"/>
      <c r="AMM37" s="1"/>
    </row>
    <row r="38" spans="1:20 1027:1027" s="64" customFormat="1" ht="51" customHeight="1" thickBot="1">
      <c r="A38" s="58"/>
      <c r="B38" s="59" t="s">
        <v>44</v>
      </c>
      <c r="C38" s="60">
        <f>SUMIF(G27:G36,"O",C27:C36)</f>
        <v>0</v>
      </c>
      <c r="D38" s="61"/>
      <c r="E38" s="62"/>
      <c r="F38" s="186" t="str">
        <f>IF(J39="Tour 2 nécessaire","",IF(C37=0,"",IF(F37&gt;O14,"problème d'attribution de la PM","")))</f>
        <v/>
      </c>
      <c r="G38" s="63"/>
      <c r="H38" s="63"/>
      <c r="I38" s="200" t="e">
        <f>IF('répartition CM'!E18&gt;0,"même moyenne dans la répartition PFM","")</f>
        <v>#DIV/0!</v>
      </c>
      <c r="J38" s="187" t="e">
        <f>IF(J37="T2","Tour 2 nécessaire",IF(J37="#DIV/0!","ERREUR",IF(J37=J14,"vérif OK","Alerte")))</f>
        <v>#DIV/0!</v>
      </c>
      <c r="L38" s="58"/>
      <c r="M38" s="58"/>
      <c r="N38" s="58"/>
      <c r="O38" s="58"/>
      <c r="P38" s="185" t="str">
        <f>IF(J39="Tour 2 nécessaire","",IF(C37=0,"",IF(P37&gt;O20,"problème d'attribution de la PM","")))</f>
        <v/>
      </c>
      <c r="R38" s="200" t="e">
        <f>IF('REPARTITION CC'!C35&gt;0,"même moyenne dans la répartition PFM","")</f>
        <v>#DIV/0!</v>
      </c>
      <c r="S38" s="187" t="e">
        <f>IF(S37=J20,"vérif OK","Alerte")</f>
        <v>#DIV/0!</v>
      </c>
    </row>
    <row r="39" spans="1:20 1027:1027" ht="26.25" customHeight="1" thickBot="1">
      <c r="A39" s="3"/>
      <c r="B39" s="65"/>
      <c r="C39" s="3"/>
      <c r="D39" s="3"/>
      <c r="E39" s="4"/>
      <c r="F39" s="3"/>
      <c r="G39" s="4"/>
      <c r="H39" s="4"/>
      <c r="I39" s="4"/>
      <c r="J39" s="64"/>
      <c r="K39" s="64"/>
      <c r="L39" s="3"/>
      <c r="M39" s="3"/>
      <c r="N39" s="3"/>
      <c r="O39" s="3"/>
      <c r="P39" s="3"/>
      <c r="Q39" s="64"/>
      <c r="S39" s="64"/>
    </row>
    <row r="40" spans="1:20 1027:1027" ht="28.5" customHeight="1" thickBot="1">
      <c r="C40" s="218" t="str">
        <f>IF(J14=0,"",IF(AND(J14=15,C37&lt;=1499),"",IF(AND(J14=19,C37&lt;=2499),"",IF(AND(J14=23,C37&lt;=3499),"",IF(AND(J14=27,C37&lt;=4999),"",IF(AND(J14=29,C37&lt;=9999),"",IF(AND(J14=33,C37&lt;=19999),"",IF(AND(J14=35,C37&lt;=29999),"",IF(AND(J14=39,C37&lt;=39999),"",IF(AND(J14=43,C37&lt;=49999),"",IF(AND(J14=45,C37&lt;=59999),"",IF(AND(J14=49,C37&lt;=79999),"",IF(AND(J14=53,C37&lt;=99999),"",IF(AND(J14=55,C37&lt;=149999),"",IF(AND(J14=59,C37&lt;=199999),"",IF(AND(J14=61,C37&lt;=249999),"",IF(AND(J14=65,C37&lt;=299999),"","ALERTE : Le nombre de voix est supérieur à la population maximale de la tranche à laquelle appartient la commune.")))))))))))))))))</f>
        <v/>
      </c>
      <c r="D40" s="219"/>
      <c r="E40" s="219"/>
      <c r="F40" s="219"/>
      <c r="G40" s="219"/>
      <c r="H40" s="220"/>
    </row>
    <row r="41" spans="1:20 1027:1027" ht="12.75" hidden="1" customHeight="1"/>
    <row r="42" spans="1:20 1027:1027" ht="12.75" hidden="1" customHeight="1"/>
    <row r="43" spans="1:20 1027:1027" ht="12.75" hidden="1" customHeight="1"/>
    <row r="44" spans="1:20 1027:1027" ht="12.75" hidden="1" customHeight="1"/>
    <row r="45" spans="1:20 1027:1027" ht="12.75" hidden="1" customHeight="1"/>
    <row r="46" spans="1:20 1027:1027" ht="12.75" hidden="1" customHeight="1"/>
    <row r="47" spans="1:20 1027:1027" ht="12.75" hidden="1" customHeight="1"/>
    <row r="48" spans="1:20 1027:1027" ht="12.75" hidden="1" customHeight="1"/>
    <row r="49" ht="12.75" hidden="1" customHeight="1"/>
    <row r="50" ht="12.75" hidden="1" customHeight="1"/>
    <row r="51" ht="12.75" hidden="1" customHeight="1"/>
    <row r="52" ht="12.75" hidden="1" customHeight="1"/>
    <row r="53" ht="12.75" hidden="1" customHeight="1"/>
    <row r="54" ht="12.75" hidden="1" customHeight="1"/>
  </sheetData>
  <sheetProtection password="D2B8" sheet="1" objects="1" scenarios="1"/>
  <mergeCells count="20">
    <mergeCell ref="J20:K20"/>
    <mergeCell ref="O20:P20"/>
    <mergeCell ref="F25:J25"/>
    <mergeCell ref="P25:S25"/>
    <mergeCell ref="C40:H40"/>
    <mergeCell ref="B2:Q2"/>
    <mergeCell ref="B3:Q3"/>
    <mergeCell ref="B4:Q4"/>
    <mergeCell ref="G6:Q6"/>
    <mergeCell ref="J9:K9"/>
    <mergeCell ref="J17:Q17"/>
    <mergeCell ref="J18:K19"/>
    <mergeCell ref="O18:P19"/>
    <mergeCell ref="Q18:Q19"/>
    <mergeCell ref="J11:Q11"/>
    <mergeCell ref="J12:K13"/>
    <mergeCell ref="O12:P13"/>
    <mergeCell ref="Q12:Q13"/>
    <mergeCell ref="J14:K14"/>
    <mergeCell ref="O14:P14"/>
  </mergeCells>
  <conditionalFormatting sqref="P38">
    <cfRule type="containsText" dxfId="15" priority="8" operator="containsText" text="PM">
      <formula>NOT(ISERROR(SEARCH("PM",P38)))</formula>
    </cfRule>
  </conditionalFormatting>
  <conditionalFormatting sqref="R38">
    <cfRule type="containsText" dxfId="14" priority="7" operator="containsText" text="PFM">
      <formula>NOT(ISERROR(SEARCH("PFM",R38)))</formula>
    </cfRule>
  </conditionalFormatting>
  <conditionalFormatting sqref="F38">
    <cfRule type="containsText" dxfId="13" priority="6" operator="containsText" text="problème">
      <formula>NOT(ISERROR(SEARCH("problème",F38)))</formula>
    </cfRule>
  </conditionalFormatting>
  <conditionalFormatting sqref="I38">
    <cfRule type="containsText" dxfId="12" priority="5" operator="containsText" text="répartition">
      <formula>NOT(ISERROR(SEARCH("répartition",I38)))</formula>
    </cfRule>
  </conditionalFormatting>
  <conditionalFormatting sqref="J38">
    <cfRule type="cellIs" dxfId="11" priority="3" operator="equal">
      <formula>"vérif OK"</formula>
    </cfRule>
    <cfRule type="cellIs" dxfId="10" priority="4" operator="equal">
      <formula>"ERREUR"</formula>
    </cfRule>
  </conditionalFormatting>
  <conditionalFormatting sqref="S38">
    <cfRule type="cellIs" dxfId="9" priority="1" operator="equal">
      <formula>"vérif OK"</formula>
    </cfRule>
    <cfRule type="cellIs" dxfId="8" priority="2" operator="equal">
      <formula>"ERREUR"</formula>
    </cfRule>
  </conditionalFormatting>
  <dataValidations count="2">
    <dataValidation type="list" allowBlank="1" showInputMessage="1" showErrorMessage="1" sqref="O9">
      <formula1>$D$8:$D$9</formula1>
    </dataValidation>
    <dataValidation type="list" allowBlank="1" showInputMessage="1" showErrorMessage="1" sqref="J14:K14">
      <formula1>$C$7:$C$23</formula1>
    </dataValidation>
  </dataValidations>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dimension ref="B3:P117"/>
  <sheetViews>
    <sheetView topLeftCell="C1" zoomScale="85" zoomScaleNormal="85" workbookViewId="0">
      <selection activeCell="D88" sqref="D88"/>
    </sheetView>
  </sheetViews>
  <sheetFormatPr baseColWidth="10" defaultColWidth="9.140625" defaultRowHeight="15"/>
  <cols>
    <col min="3" max="3" width="24" customWidth="1"/>
    <col min="4" max="4" width="10.28515625" style="66" customWidth="1"/>
    <col min="5" max="5" width="17" style="66" customWidth="1"/>
    <col min="6" max="6" width="20.7109375" customWidth="1"/>
    <col min="7" max="7" width="22.42578125" customWidth="1"/>
    <col min="8" max="8" width="17.42578125" customWidth="1"/>
    <col min="9" max="9" width="22.7109375" customWidth="1"/>
    <col min="10" max="10" width="10.7109375" customWidth="1"/>
    <col min="11" max="13" width="18.85546875" customWidth="1"/>
    <col min="14" max="14" width="49.42578125" customWidth="1"/>
    <col min="15" max="16" width="25.85546875" customWidth="1"/>
    <col min="17" max="17" width="10.7109375" customWidth="1"/>
    <col min="18" max="18" width="4.85546875" customWidth="1"/>
    <col min="19" max="19" width="2" customWidth="1"/>
    <col min="20" max="20" width="10.7109375" customWidth="1"/>
    <col min="21" max="21" width="4.85546875" customWidth="1"/>
    <col min="22" max="22" width="2" customWidth="1"/>
    <col min="23" max="23" width="10.7109375" customWidth="1"/>
    <col min="24" max="24" width="4.85546875" customWidth="1"/>
    <col min="25" max="25" width="2" customWidth="1"/>
    <col min="26" max="26" width="10.7109375" customWidth="1"/>
    <col min="27" max="27" width="4.85546875" customWidth="1"/>
    <col min="28" max="28" width="2" customWidth="1"/>
    <col min="29" max="29" width="10.7109375" customWidth="1"/>
    <col min="30" max="30" width="4.85546875" customWidth="1"/>
    <col min="31" max="31" width="2" customWidth="1"/>
    <col min="32" max="32" width="10.7109375" customWidth="1"/>
    <col min="33" max="33" width="4.85546875" customWidth="1"/>
    <col min="34" max="34" width="2" customWidth="1"/>
    <col min="35" max="1027" width="10.7109375" customWidth="1"/>
  </cols>
  <sheetData>
    <row r="3" spans="3:9" ht="19.5" thickBot="1">
      <c r="C3" s="67" t="s">
        <v>45</v>
      </c>
    </row>
    <row r="4" spans="3:9">
      <c r="C4" s="158" t="s">
        <v>111</v>
      </c>
      <c r="I4" s="224" t="s">
        <v>113</v>
      </c>
    </row>
    <row r="5" spans="3:9">
      <c r="C5" s="68" t="s">
        <v>46</v>
      </c>
      <c r="D5" s="68"/>
      <c r="E5" s="68"/>
      <c r="F5" s="68"/>
      <c r="I5" s="225"/>
    </row>
    <row r="6" spans="3:9" ht="30">
      <c r="C6" s="69" t="s">
        <v>47</v>
      </c>
      <c r="D6" s="69" t="s">
        <v>48</v>
      </c>
      <c r="E6" s="69" t="s">
        <v>49</v>
      </c>
      <c r="F6" s="69" t="s">
        <v>50</v>
      </c>
      <c r="I6" s="225"/>
    </row>
    <row r="7" spans="3:9">
      <c r="C7" s="70" t="str">
        <f>'repartition des sièges'!B27</f>
        <v>liste 1</v>
      </c>
      <c r="D7" s="70">
        <f>'repartition des sièges'!C27</f>
        <v>0</v>
      </c>
      <c r="E7" s="71" t="e">
        <f t="shared" ref="E7:E16" si="0">D7/$D$17</f>
        <v>#DIV/0!</v>
      </c>
      <c r="F7" s="70" t="e">
        <f t="shared" ref="F7:F16" si="1">IF(E7&gt;4.9999%,D7,0)</f>
        <v>#DIV/0!</v>
      </c>
      <c r="I7" s="225"/>
    </row>
    <row r="8" spans="3:9">
      <c r="C8" s="70" t="str">
        <f>'repartition des sièges'!B28</f>
        <v>liste 2</v>
      </c>
      <c r="D8" s="70">
        <f>'repartition des sièges'!C28</f>
        <v>0</v>
      </c>
      <c r="E8" s="71" t="e">
        <f t="shared" si="0"/>
        <v>#DIV/0!</v>
      </c>
      <c r="F8" s="70" t="e">
        <f t="shared" si="1"/>
        <v>#DIV/0!</v>
      </c>
      <c r="I8" s="225"/>
    </row>
    <row r="9" spans="3:9">
      <c r="C9" s="70" t="str">
        <f>'repartition des sièges'!B29</f>
        <v>liste 3</v>
      </c>
      <c r="D9" s="70">
        <f>'repartition des sièges'!C29</f>
        <v>0</v>
      </c>
      <c r="E9" s="71" t="e">
        <f t="shared" si="0"/>
        <v>#DIV/0!</v>
      </c>
      <c r="F9" s="70" t="e">
        <f t="shared" si="1"/>
        <v>#DIV/0!</v>
      </c>
      <c r="I9" s="225"/>
    </row>
    <row r="10" spans="3:9">
      <c r="C10" s="70" t="str">
        <f>'repartition des sièges'!B30</f>
        <v>liste 4</v>
      </c>
      <c r="D10" s="70">
        <f>'repartition des sièges'!C30</f>
        <v>0</v>
      </c>
      <c r="E10" s="71" t="e">
        <f t="shared" si="0"/>
        <v>#DIV/0!</v>
      </c>
      <c r="F10" s="70" t="e">
        <f t="shared" si="1"/>
        <v>#DIV/0!</v>
      </c>
      <c r="I10" s="225"/>
    </row>
    <row r="11" spans="3:9">
      <c r="C11" s="70" t="str">
        <f>'repartition des sièges'!B31</f>
        <v>liste 5</v>
      </c>
      <c r="D11" s="70">
        <f>'repartition des sièges'!C31</f>
        <v>0</v>
      </c>
      <c r="E11" s="71" t="e">
        <f t="shared" si="0"/>
        <v>#DIV/0!</v>
      </c>
      <c r="F11" s="70" t="e">
        <f t="shared" si="1"/>
        <v>#DIV/0!</v>
      </c>
      <c r="I11" s="225"/>
    </row>
    <row r="12" spans="3:9">
      <c r="C12" s="70" t="str">
        <f>'repartition des sièges'!B32</f>
        <v>liste 6</v>
      </c>
      <c r="D12" s="70">
        <f>'repartition des sièges'!C32</f>
        <v>0</v>
      </c>
      <c r="E12" s="71" t="e">
        <f t="shared" si="0"/>
        <v>#DIV/0!</v>
      </c>
      <c r="F12" s="70" t="e">
        <f t="shared" si="1"/>
        <v>#DIV/0!</v>
      </c>
      <c r="I12" s="225"/>
    </row>
    <row r="13" spans="3:9">
      <c r="C13" s="70" t="str">
        <f>'repartition des sièges'!B33</f>
        <v>liste 7</v>
      </c>
      <c r="D13" s="70">
        <f>'repartition des sièges'!C33</f>
        <v>0</v>
      </c>
      <c r="E13" s="71" t="e">
        <f t="shared" si="0"/>
        <v>#DIV/0!</v>
      </c>
      <c r="F13" s="70" t="e">
        <f t="shared" si="1"/>
        <v>#DIV/0!</v>
      </c>
      <c r="I13" s="225"/>
    </row>
    <row r="14" spans="3:9">
      <c r="C14" s="70" t="str">
        <f>'repartition des sièges'!B34</f>
        <v>liste 8</v>
      </c>
      <c r="D14" s="70">
        <f>'repartition des sièges'!C34</f>
        <v>0</v>
      </c>
      <c r="E14" s="71" t="e">
        <f t="shared" si="0"/>
        <v>#DIV/0!</v>
      </c>
      <c r="F14" s="70" t="e">
        <f t="shared" si="1"/>
        <v>#DIV/0!</v>
      </c>
      <c r="I14" s="225"/>
    </row>
    <row r="15" spans="3:9">
      <c r="C15" s="70" t="str">
        <f>'repartition des sièges'!B35</f>
        <v>liste 9</v>
      </c>
      <c r="D15" s="70">
        <f>'repartition des sièges'!C35</f>
        <v>0</v>
      </c>
      <c r="E15" s="71" t="e">
        <f t="shared" si="0"/>
        <v>#DIV/0!</v>
      </c>
      <c r="F15" s="70" t="e">
        <f t="shared" si="1"/>
        <v>#DIV/0!</v>
      </c>
      <c r="I15" s="225"/>
    </row>
    <row r="16" spans="3:9">
      <c r="C16" s="70" t="str">
        <f>'repartition des sièges'!B36</f>
        <v>liste 10</v>
      </c>
      <c r="D16" s="70">
        <f>'repartition des sièges'!C36</f>
        <v>0</v>
      </c>
      <c r="E16" s="71" t="e">
        <f t="shared" si="0"/>
        <v>#DIV/0!</v>
      </c>
      <c r="F16" s="70" t="e">
        <f t="shared" si="1"/>
        <v>#DIV/0!</v>
      </c>
      <c r="I16" s="225"/>
    </row>
    <row r="17" spans="3:9">
      <c r="C17" s="70" t="s">
        <v>51</v>
      </c>
      <c r="D17" s="70">
        <f>SUM(D7:D16)</f>
        <v>0</v>
      </c>
      <c r="E17" s="70"/>
      <c r="F17" s="70" t="e">
        <f>SUM(F7:F16)</f>
        <v>#DIV/0!</v>
      </c>
      <c r="I17" s="225"/>
    </row>
    <row r="18" spans="3:9">
      <c r="I18" s="225"/>
    </row>
    <row r="19" spans="3:9">
      <c r="C19" s="158" t="s">
        <v>52</v>
      </c>
      <c r="I19" s="225"/>
    </row>
    <row r="20" spans="3:9">
      <c r="C20" s="69" t="s">
        <v>47</v>
      </c>
      <c r="D20" s="70" t="s">
        <v>48</v>
      </c>
      <c r="E20" s="70" t="s">
        <v>53</v>
      </c>
      <c r="I20" s="225"/>
    </row>
    <row r="21" spans="3:9">
      <c r="C21" s="70" t="str">
        <f t="shared" ref="C21:C30" si="2">C7</f>
        <v>liste 1</v>
      </c>
      <c r="D21" s="72" t="e">
        <f t="shared" ref="D21:D30" si="3">F7</f>
        <v>#DIV/0!</v>
      </c>
      <c r="E21" s="72" t="e">
        <f>'repartition des sièges'!H27</f>
        <v>#DIV/0!</v>
      </c>
      <c r="I21" s="225"/>
    </row>
    <row r="22" spans="3:9">
      <c r="C22" s="70" t="str">
        <f t="shared" si="2"/>
        <v>liste 2</v>
      </c>
      <c r="D22" s="72" t="e">
        <f t="shared" si="3"/>
        <v>#DIV/0!</v>
      </c>
      <c r="E22" s="72" t="e">
        <f>'repartition des sièges'!H28</f>
        <v>#DIV/0!</v>
      </c>
      <c r="I22" s="225"/>
    </row>
    <row r="23" spans="3:9">
      <c r="C23" s="70" t="str">
        <f t="shared" si="2"/>
        <v>liste 3</v>
      </c>
      <c r="D23" s="72" t="e">
        <f t="shared" si="3"/>
        <v>#DIV/0!</v>
      </c>
      <c r="E23" s="72" t="e">
        <f>'repartition des sièges'!H29</f>
        <v>#DIV/0!</v>
      </c>
      <c r="I23" s="225"/>
    </row>
    <row r="24" spans="3:9">
      <c r="C24" s="70" t="str">
        <f t="shared" si="2"/>
        <v>liste 4</v>
      </c>
      <c r="D24" s="72" t="e">
        <f t="shared" si="3"/>
        <v>#DIV/0!</v>
      </c>
      <c r="E24" s="72" t="e">
        <f>'repartition des sièges'!H30</f>
        <v>#DIV/0!</v>
      </c>
      <c r="I24" s="225"/>
    </row>
    <row r="25" spans="3:9">
      <c r="C25" s="70" t="str">
        <f t="shared" si="2"/>
        <v>liste 5</v>
      </c>
      <c r="D25" s="72" t="e">
        <f t="shared" si="3"/>
        <v>#DIV/0!</v>
      </c>
      <c r="E25" s="72" t="e">
        <f>'repartition des sièges'!H31</f>
        <v>#DIV/0!</v>
      </c>
      <c r="I25" s="225"/>
    </row>
    <row r="26" spans="3:9">
      <c r="C26" s="70" t="str">
        <f t="shared" si="2"/>
        <v>liste 6</v>
      </c>
      <c r="D26" s="72" t="e">
        <f t="shared" si="3"/>
        <v>#DIV/0!</v>
      </c>
      <c r="E26" s="72" t="e">
        <f>'repartition des sièges'!H32</f>
        <v>#DIV/0!</v>
      </c>
      <c r="I26" s="225"/>
    </row>
    <row r="27" spans="3:9">
      <c r="C27" s="70" t="str">
        <f t="shared" si="2"/>
        <v>liste 7</v>
      </c>
      <c r="D27" s="72" t="e">
        <f t="shared" si="3"/>
        <v>#DIV/0!</v>
      </c>
      <c r="E27" s="72" t="e">
        <f>'repartition des sièges'!H33</f>
        <v>#DIV/0!</v>
      </c>
      <c r="I27" s="225"/>
    </row>
    <row r="28" spans="3:9">
      <c r="C28" s="70" t="str">
        <f t="shared" si="2"/>
        <v>liste 8</v>
      </c>
      <c r="D28" s="72" t="e">
        <f t="shared" si="3"/>
        <v>#DIV/0!</v>
      </c>
      <c r="E28" s="72" t="e">
        <f>'repartition des sièges'!H34</f>
        <v>#DIV/0!</v>
      </c>
      <c r="I28" s="225"/>
    </row>
    <row r="29" spans="3:9">
      <c r="C29" s="70" t="str">
        <f t="shared" si="2"/>
        <v>liste 9</v>
      </c>
      <c r="D29" s="72" t="e">
        <f t="shared" si="3"/>
        <v>#DIV/0!</v>
      </c>
      <c r="E29" s="72" t="e">
        <f>'repartition des sièges'!H35</f>
        <v>#DIV/0!</v>
      </c>
      <c r="I29" s="225"/>
    </row>
    <row r="30" spans="3:9">
      <c r="C30" s="70" t="str">
        <f t="shared" si="2"/>
        <v>liste 10</v>
      </c>
      <c r="D30" s="72" t="e">
        <f t="shared" si="3"/>
        <v>#DIV/0!</v>
      </c>
      <c r="E30" s="72" t="e">
        <f>'repartition des sièges'!H36</f>
        <v>#DIV/0!</v>
      </c>
      <c r="I30" s="225"/>
    </row>
    <row r="31" spans="3:9" ht="15.75" thickBot="1">
      <c r="C31" s="70" t="s">
        <v>51</v>
      </c>
      <c r="D31" s="72" t="e">
        <f>SUM(D21:D30)</f>
        <v>#DIV/0!</v>
      </c>
      <c r="E31" s="72" t="e">
        <f>SUM(E21:E30)</f>
        <v>#DIV/0!</v>
      </c>
      <c r="I31" s="226"/>
    </row>
    <row r="32" spans="3:9" ht="15.75" thickBot="1">
      <c r="E32" s="150"/>
      <c r="I32" s="156"/>
    </row>
    <row r="33" spans="3:9" ht="45.75" thickBot="1">
      <c r="C33" s="192" t="s">
        <v>54</v>
      </c>
      <c r="D33" s="191" t="e">
        <f>'répartition CM'!E16</f>
        <v>#DIV/0!</v>
      </c>
      <c r="E33" s="222" t="s">
        <v>55</v>
      </c>
      <c r="F33" s="222"/>
      <c r="I33" s="188" t="s">
        <v>126</v>
      </c>
    </row>
    <row r="34" spans="3:9">
      <c r="D34"/>
      <c r="E34"/>
      <c r="I34" s="156"/>
    </row>
    <row r="35" spans="3:9">
      <c r="C35" s="158" t="s">
        <v>56</v>
      </c>
      <c r="I35" s="156"/>
    </row>
    <row r="36" spans="3:9">
      <c r="I36" s="156"/>
    </row>
    <row r="37" spans="3:9" ht="15.75" thickBot="1">
      <c r="C37" s="68" t="s">
        <v>57</v>
      </c>
      <c r="I37" s="156"/>
    </row>
    <row r="38" spans="3:9" ht="45">
      <c r="C38" s="69" t="s">
        <v>47</v>
      </c>
      <c r="D38" s="70" t="s">
        <v>48</v>
      </c>
      <c r="E38" s="70" t="s">
        <v>53</v>
      </c>
      <c r="F38" s="69" t="s">
        <v>58</v>
      </c>
      <c r="G38" s="69" t="s">
        <v>59</v>
      </c>
      <c r="I38" s="232" t="s">
        <v>127</v>
      </c>
    </row>
    <row r="39" spans="3:9">
      <c r="C39" s="70" t="str">
        <f t="shared" ref="C39:E49" si="4">C21</f>
        <v>liste 1</v>
      </c>
      <c r="D39" s="72" t="e">
        <f t="shared" si="4"/>
        <v>#DIV/0!</v>
      </c>
      <c r="E39" s="72" t="e">
        <f t="shared" si="4"/>
        <v>#DIV/0!</v>
      </c>
      <c r="F39" s="70" t="e">
        <f t="shared" ref="F39:F48" si="5">D39/(E39+1)</f>
        <v>#DIV/0!</v>
      </c>
      <c r="G39" s="72" t="e">
        <f t="shared" ref="G39:G48" si="6">IF(F39=MAX($F$39:$F$48),1,0)</f>
        <v>#DIV/0!</v>
      </c>
      <c r="I39" s="225"/>
    </row>
    <row r="40" spans="3:9">
      <c r="C40" s="70" t="str">
        <f t="shared" si="4"/>
        <v>liste 2</v>
      </c>
      <c r="D40" s="72" t="e">
        <f t="shared" si="4"/>
        <v>#DIV/0!</v>
      </c>
      <c r="E40" s="72" t="e">
        <f t="shared" si="4"/>
        <v>#DIV/0!</v>
      </c>
      <c r="F40" s="70" t="e">
        <f t="shared" si="5"/>
        <v>#DIV/0!</v>
      </c>
      <c r="G40" s="72" t="e">
        <f t="shared" si="6"/>
        <v>#DIV/0!</v>
      </c>
      <c r="I40" s="225"/>
    </row>
    <row r="41" spans="3:9">
      <c r="C41" s="70" t="str">
        <f t="shared" si="4"/>
        <v>liste 3</v>
      </c>
      <c r="D41" s="72" t="e">
        <f t="shared" si="4"/>
        <v>#DIV/0!</v>
      </c>
      <c r="E41" s="72" t="e">
        <f t="shared" si="4"/>
        <v>#DIV/0!</v>
      </c>
      <c r="F41" s="70" t="e">
        <f t="shared" si="5"/>
        <v>#DIV/0!</v>
      </c>
      <c r="G41" s="72" t="e">
        <f t="shared" si="6"/>
        <v>#DIV/0!</v>
      </c>
      <c r="I41" s="225"/>
    </row>
    <row r="42" spans="3:9">
      <c r="C42" s="70" t="str">
        <f t="shared" si="4"/>
        <v>liste 4</v>
      </c>
      <c r="D42" s="72" t="e">
        <f t="shared" si="4"/>
        <v>#DIV/0!</v>
      </c>
      <c r="E42" s="72" t="e">
        <f t="shared" si="4"/>
        <v>#DIV/0!</v>
      </c>
      <c r="F42" s="70" t="e">
        <f t="shared" si="5"/>
        <v>#DIV/0!</v>
      </c>
      <c r="G42" s="72" t="e">
        <f t="shared" si="6"/>
        <v>#DIV/0!</v>
      </c>
      <c r="I42" s="225"/>
    </row>
    <row r="43" spans="3:9">
      <c r="C43" s="70" t="str">
        <f t="shared" si="4"/>
        <v>liste 5</v>
      </c>
      <c r="D43" s="72" t="e">
        <f t="shared" si="4"/>
        <v>#DIV/0!</v>
      </c>
      <c r="E43" s="72" t="e">
        <f t="shared" si="4"/>
        <v>#DIV/0!</v>
      </c>
      <c r="F43" s="70" t="e">
        <f t="shared" si="5"/>
        <v>#DIV/0!</v>
      </c>
      <c r="G43" s="72" t="e">
        <f t="shared" si="6"/>
        <v>#DIV/0!</v>
      </c>
      <c r="I43" s="225"/>
    </row>
    <row r="44" spans="3:9">
      <c r="C44" s="70" t="str">
        <f t="shared" si="4"/>
        <v>liste 6</v>
      </c>
      <c r="D44" s="72" t="e">
        <f t="shared" si="4"/>
        <v>#DIV/0!</v>
      </c>
      <c r="E44" s="72" t="e">
        <f t="shared" si="4"/>
        <v>#DIV/0!</v>
      </c>
      <c r="F44" s="70" t="e">
        <f t="shared" si="5"/>
        <v>#DIV/0!</v>
      </c>
      <c r="G44" s="72" t="e">
        <f t="shared" si="6"/>
        <v>#DIV/0!</v>
      </c>
      <c r="I44" s="225"/>
    </row>
    <row r="45" spans="3:9">
      <c r="C45" s="70" t="str">
        <f t="shared" si="4"/>
        <v>liste 7</v>
      </c>
      <c r="D45" s="72" t="e">
        <f t="shared" si="4"/>
        <v>#DIV/0!</v>
      </c>
      <c r="E45" s="72" t="e">
        <f t="shared" si="4"/>
        <v>#DIV/0!</v>
      </c>
      <c r="F45" s="70" t="e">
        <f t="shared" si="5"/>
        <v>#DIV/0!</v>
      </c>
      <c r="G45" s="72" t="e">
        <f t="shared" si="6"/>
        <v>#DIV/0!</v>
      </c>
      <c r="I45" s="225"/>
    </row>
    <row r="46" spans="3:9">
      <c r="C46" s="70" t="str">
        <f t="shared" si="4"/>
        <v>liste 8</v>
      </c>
      <c r="D46" s="72" t="e">
        <f t="shared" si="4"/>
        <v>#DIV/0!</v>
      </c>
      <c r="E46" s="72" t="e">
        <f t="shared" si="4"/>
        <v>#DIV/0!</v>
      </c>
      <c r="F46" s="70" t="e">
        <f t="shared" si="5"/>
        <v>#DIV/0!</v>
      </c>
      <c r="G46" s="72" t="e">
        <f t="shared" si="6"/>
        <v>#DIV/0!</v>
      </c>
      <c r="I46" s="225"/>
    </row>
    <row r="47" spans="3:9">
      <c r="C47" s="70" t="str">
        <f t="shared" si="4"/>
        <v>liste 9</v>
      </c>
      <c r="D47" s="72" t="e">
        <f t="shared" si="4"/>
        <v>#DIV/0!</v>
      </c>
      <c r="E47" s="72" t="e">
        <f t="shared" si="4"/>
        <v>#DIV/0!</v>
      </c>
      <c r="F47" s="73" t="e">
        <f t="shared" si="5"/>
        <v>#DIV/0!</v>
      </c>
      <c r="G47" s="72" t="e">
        <f t="shared" si="6"/>
        <v>#DIV/0!</v>
      </c>
      <c r="I47" s="225"/>
    </row>
    <row r="48" spans="3:9">
      <c r="C48" s="70" t="str">
        <f t="shared" si="4"/>
        <v>liste 10</v>
      </c>
      <c r="D48" s="72" t="e">
        <f t="shared" si="4"/>
        <v>#DIV/0!</v>
      </c>
      <c r="E48" s="72" t="e">
        <f t="shared" si="4"/>
        <v>#DIV/0!</v>
      </c>
      <c r="F48" s="70" t="e">
        <f t="shared" si="5"/>
        <v>#DIV/0!</v>
      </c>
      <c r="G48" s="72" t="e">
        <f t="shared" si="6"/>
        <v>#DIV/0!</v>
      </c>
      <c r="I48" s="225"/>
    </row>
    <row r="49" spans="3:12">
      <c r="C49" s="70" t="str">
        <f t="shared" si="4"/>
        <v>Total</v>
      </c>
      <c r="D49" s="72" t="e">
        <f t="shared" si="4"/>
        <v>#DIV/0!</v>
      </c>
      <c r="E49" s="72" t="e">
        <f t="shared" si="4"/>
        <v>#DIV/0!</v>
      </c>
      <c r="I49" s="225"/>
    </row>
    <row r="50" spans="3:12" ht="15.75" thickBot="1">
      <c r="C50" s="66"/>
      <c r="I50" s="226"/>
    </row>
    <row r="52" spans="3:12" ht="15.75" thickBot="1">
      <c r="C52" s="68" t="s">
        <v>110</v>
      </c>
      <c r="I52" s="156"/>
    </row>
    <row r="53" spans="3:12" ht="72.75" customHeight="1">
      <c r="C53" s="69" t="s">
        <v>47</v>
      </c>
      <c r="D53" s="190" t="s">
        <v>48</v>
      </c>
      <c r="E53" s="190" t="s">
        <v>53</v>
      </c>
      <c r="F53" s="183" t="s">
        <v>114</v>
      </c>
      <c r="G53" s="182" t="s">
        <v>112</v>
      </c>
      <c r="H53" s="69" t="s">
        <v>63</v>
      </c>
      <c r="I53" s="183" t="s">
        <v>59</v>
      </c>
      <c r="J53" s="181"/>
      <c r="K53" s="233" t="s">
        <v>119</v>
      </c>
      <c r="L53" s="234"/>
    </row>
    <row r="54" spans="3:12">
      <c r="C54" s="70" t="str">
        <f t="shared" ref="C54:E54" si="7">C39</f>
        <v>liste 1</v>
      </c>
      <c r="D54" s="72" t="e">
        <f t="shared" si="7"/>
        <v>#DIV/0!</v>
      </c>
      <c r="E54" s="72" t="e">
        <f t="shared" si="7"/>
        <v>#DIV/0!</v>
      </c>
      <c r="F54" s="70" t="e">
        <f t="shared" ref="F54:F63" si="8">D54/(E54+1)</f>
        <v>#DIV/0!</v>
      </c>
      <c r="G54" s="189"/>
      <c r="H54" s="70" t="e">
        <f>D54/(E54+G54+1)</f>
        <v>#DIV/0!</v>
      </c>
      <c r="I54" s="72" t="e">
        <f>IF(H54=MAX($H$54:$H$63),1,0)</f>
        <v>#DIV/0!</v>
      </c>
      <c r="J54" s="181"/>
      <c r="K54" s="235"/>
      <c r="L54" s="236"/>
    </row>
    <row r="55" spans="3:12">
      <c r="C55" s="70" t="str">
        <f t="shared" ref="C55:E55" si="9">C40</f>
        <v>liste 2</v>
      </c>
      <c r="D55" s="72" t="e">
        <f t="shared" si="9"/>
        <v>#DIV/0!</v>
      </c>
      <c r="E55" s="72" t="e">
        <f t="shared" si="9"/>
        <v>#DIV/0!</v>
      </c>
      <c r="F55" s="70" t="e">
        <f t="shared" si="8"/>
        <v>#DIV/0!</v>
      </c>
      <c r="G55" s="189"/>
      <c r="H55" s="70" t="e">
        <f>D55/(E55+G55+1)</f>
        <v>#DIV/0!</v>
      </c>
      <c r="I55" s="72" t="e">
        <f t="shared" ref="I55:I63" si="10">IF(H55=MAX($H$54:$H$63),1,0)</f>
        <v>#DIV/0!</v>
      </c>
      <c r="J55" s="181"/>
      <c r="K55" s="235"/>
      <c r="L55" s="236"/>
    </row>
    <row r="56" spans="3:12">
      <c r="C56" s="70" t="str">
        <f t="shared" ref="C56:E56" si="11">C41</f>
        <v>liste 3</v>
      </c>
      <c r="D56" s="72" t="e">
        <f t="shared" si="11"/>
        <v>#DIV/0!</v>
      </c>
      <c r="E56" s="72" t="e">
        <f t="shared" si="11"/>
        <v>#DIV/0!</v>
      </c>
      <c r="F56" s="70" t="e">
        <f t="shared" si="8"/>
        <v>#DIV/0!</v>
      </c>
      <c r="G56" s="189"/>
      <c r="H56" s="70" t="e">
        <f>D56/(E56+G56+1)</f>
        <v>#DIV/0!</v>
      </c>
      <c r="I56" s="72" t="e">
        <f t="shared" si="10"/>
        <v>#DIV/0!</v>
      </c>
      <c r="J56" s="181"/>
      <c r="K56" s="235"/>
      <c r="L56" s="236"/>
    </row>
    <row r="57" spans="3:12">
      <c r="C57" s="70" t="str">
        <f t="shared" ref="C57:E57" si="12">C42</f>
        <v>liste 4</v>
      </c>
      <c r="D57" s="72" t="e">
        <f t="shared" si="12"/>
        <v>#DIV/0!</v>
      </c>
      <c r="E57" s="72" t="e">
        <f t="shared" si="12"/>
        <v>#DIV/0!</v>
      </c>
      <c r="F57" s="70" t="e">
        <f t="shared" si="8"/>
        <v>#DIV/0!</v>
      </c>
      <c r="G57" s="189"/>
      <c r="H57" s="70" t="e">
        <f t="shared" ref="H57:H63" si="13">D57/(E57+G57+1)</f>
        <v>#DIV/0!</v>
      </c>
      <c r="I57" s="72" t="e">
        <f t="shared" si="10"/>
        <v>#DIV/0!</v>
      </c>
      <c r="J57" s="181"/>
      <c r="K57" s="235"/>
      <c r="L57" s="236"/>
    </row>
    <row r="58" spans="3:12">
      <c r="C58" s="70" t="str">
        <f t="shared" ref="C58:E58" si="14">C43</f>
        <v>liste 5</v>
      </c>
      <c r="D58" s="72" t="e">
        <f t="shared" si="14"/>
        <v>#DIV/0!</v>
      </c>
      <c r="E58" s="72" t="e">
        <f t="shared" si="14"/>
        <v>#DIV/0!</v>
      </c>
      <c r="F58" s="70" t="e">
        <f t="shared" si="8"/>
        <v>#DIV/0!</v>
      </c>
      <c r="G58" s="189"/>
      <c r="H58" s="70" t="e">
        <f t="shared" si="13"/>
        <v>#DIV/0!</v>
      </c>
      <c r="I58" s="72" t="e">
        <f t="shared" si="10"/>
        <v>#DIV/0!</v>
      </c>
      <c r="J58" s="181"/>
      <c r="K58" s="235"/>
      <c r="L58" s="236"/>
    </row>
    <row r="59" spans="3:12">
      <c r="C59" s="70" t="str">
        <f t="shared" ref="C59:E59" si="15">C44</f>
        <v>liste 6</v>
      </c>
      <c r="D59" s="72" t="e">
        <f t="shared" si="15"/>
        <v>#DIV/0!</v>
      </c>
      <c r="E59" s="72" t="e">
        <f t="shared" si="15"/>
        <v>#DIV/0!</v>
      </c>
      <c r="F59" s="70" t="e">
        <f t="shared" si="8"/>
        <v>#DIV/0!</v>
      </c>
      <c r="G59" s="189"/>
      <c r="H59" s="70" t="e">
        <f t="shared" si="13"/>
        <v>#DIV/0!</v>
      </c>
      <c r="I59" s="72" t="e">
        <f t="shared" si="10"/>
        <v>#DIV/0!</v>
      </c>
      <c r="J59" s="181"/>
      <c r="K59" s="235"/>
      <c r="L59" s="236"/>
    </row>
    <row r="60" spans="3:12">
      <c r="C60" s="70" t="str">
        <f t="shared" ref="C60:E60" si="16">C45</f>
        <v>liste 7</v>
      </c>
      <c r="D60" s="72" t="e">
        <f t="shared" si="16"/>
        <v>#DIV/0!</v>
      </c>
      <c r="E60" s="72" t="e">
        <f t="shared" si="16"/>
        <v>#DIV/0!</v>
      </c>
      <c r="F60" s="70" t="e">
        <f t="shared" si="8"/>
        <v>#DIV/0!</v>
      </c>
      <c r="G60" s="189"/>
      <c r="H60" s="70" t="e">
        <f t="shared" si="13"/>
        <v>#DIV/0!</v>
      </c>
      <c r="I60" s="72" t="e">
        <f t="shared" si="10"/>
        <v>#DIV/0!</v>
      </c>
      <c r="J60" s="181"/>
      <c r="K60" s="235"/>
      <c r="L60" s="236"/>
    </row>
    <row r="61" spans="3:12">
      <c r="C61" s="70" t="str">
        <f t="shared" ref="C61:E61" si="17">C46</f>
        <v>liste 8</v>
      </c>
      <c r="D61" s="72" t="e">
        <f t="shared" si="17"/>
        <v>#DIV/0!</v>
      </c>
      <c r="E61" s="72" t="e">
        <f t="shared" si="17"/>
        <v>#DIV/0!</v>
      </c>
      <c r="F61" s="70" t="e">
        <f t="shared" si="8"/>
        <v>#DIV/0!</v>
      </c>
      <c r="G61" s="189"/>
      <c r="H61" s="70" t="e">
        <f t="shared" si="13"/>
        <v>#DIV/0!</v>
      </c>
      <c r="I61" s="72" t="e">
        <f t="shared" si="10"/>
        <v>#DIV/0!</v>
      </c>
      <c r="J61" s="181"/>
      <c r="K61" s="235"/>
      <c r="L61" s="236"/>
    </row>
    <row r="62" spans="3:12">
      <c r="C62" s="70" t="str">
        <f t="shared" ref="C62:E62" si="18">C47</f>
        <v>liste 9</v>
      </c>
      <c r="D62" s="72" t="e">
        <f t="shared" si="18"/>
        <v>#DIV/0!</v>
      </c>
      <c r="E62" s="72" t="e">
        <f t="shared" si="18"/>
        <v>#DIV/0!</v>
      </c>
      <c r="F62" s="73" t="e">
        <f t="shared" si="8"/>
        <v>#DIV/0!</v>
      </c>
      <c r="G62" s="189"/>
      <c r="H62" s="70" t="e">
        <f t="shared" si="13"/>
        <v>#DIV/0!</v>
      </c>
      <c r="I62" s="72" t="e">
        <f t="shared" si="10"/>
        <v>#DIV/0!</v>
      </c>
      <c r="J62" s="181"/>
      <c r="K62" s="235"/>
      <c r="L62" s="236"/>
    </row>
    <row r="63" spans="3:12" ht="15.75" thickBot="1">
      <c r="C63" s="70" t="str">
        <f t="shared" ref="C63:E63" si="19">C48</f>
        <v>liste 10</v>
      </c>
      <c r="D63" s="72" t="e">
        <f t="shared" si="19"/>
        <v>#DIV/0!</v>
      </c>
      <c r="E63" s="72" t="e">
        <f t="shared" si="19"/>
        <v>#DIV/0!</v>
      </c>
      <c r="F63" s="70" t="e">
        <f t="shared" si="8"/>
        <v>#DIV/0!</v>
      </c>
      <c r="G63" s="189"/>
      <c r="H63" s="70" t="e">
        <f t="shared" si="13"/>
        <v>#DIV/0!</v>
      </c>
      <c r="I63" s="72" t="e">
        <f t="shared" si="10"/>
        <v>#DIV/0!</v>
      </c>
      <c r="J63" s="181"/>
      <c r="K63" s="237"/>
      <c r="L63" s="238"/>
    </row>
    <row r="64" spans="3:12">
      <c r="C64" s="70" t="str">
        <f t="shared" ref="C64:E64" si="20">C49</f>
        <v>Total</v>
      </c>
      <c r="D64" s="72" t="e">
        <f t="shared" si="20"/>
        <v>#DIV/0!</v>
      </c>
      <c r="E64" s="72" t="e">
        <f t="shared" si="20"/>
        <v>#DIV/0!</v>
      </c>
      <c r="I64" s="181"/>
    </row>
    <row r="65" spans="2:16">
      <c r="C65" s="181"/>
      <c r="D65" s="181"/>
      <c r="E65" s="181"/>
      <c r="F65" s="181"/>
      <c r="G65" s="181"/>
      <c r="H65" s="181"/>
      <c r="I65" s="181"/>
    </row>
    <row r="66" spans="2:16" ht="15.75" thickBot="1">
      <c r="C66" s="157"/>
      <c r="D66" s="157"/>
      <c r="E66" s="157"/>
      <c r="F66" s="157"/>
      <c r="G66" s="157"/>
      <c r="H66" s="157"/>
      <c r="I66" s="157"/>
    </row>
    <row r="67" spans="2:16" ht="19.5" thickBot="1">
      <c r="B67" s="159"/>
      <c r="C67" s="160"/>
      <c r="D67" s="160"/>
      <c r="E67" s="229" t="s">
        <v>109</v>
      </c>
      <c r="F67" s="230"/>
      <c r="G67" s="230"/>
      <c r="H67" s="230"/>
      <c r="I67" s="230"/>
      <c r="J67" s="230"/>
      <c r="K67" s="231"/>
      <c r="L67" s="161"/>
      <c r="M67" s="161"/>
      <c r="N67" s="161"/>
      <c r="O67" s="161"/>
      <c r="P67" s="162"/>
    </row>
    <row r="68" spans="2:16" ht="15.75" thickBot="1">
      <c r="B68" s="163"/>
      <c r="C68" s="164"/>
      <c r="D68" s="165"/>
      <c r="E68" s="165"/>
      <c r="F68" s="164"/>
      <c r="G68" s="164"/>
      <c r="H68" s="164"/>
      <c r="I68" s="164"/>
      <c r="J68" s="164"/>
      <c r="K68" s="164"/>
      <c r="L68" s="164"/>
      <c r="M68" s="164"/>
      <c r="N68" s="164"/>
      <c r="O68" s="164"/>
      <c r="P68" s="166"/>
    </row>
    <row r="69" spans="2:16" ht="15.75" thickBot="1">
      <c r="B69" s="163"/>
      <c r="C69" s="223" t="s">
        <v>117</v>
      </c>
      <c r="D69" s="223"/>
      <c r="E69" s="223"/>
      <c r="F69" s="223"/>
      <c r="G69" s="223"/>
      <c r="H69" s="164"/>
      <c r="I69" s="164"/>
      <c r="J69" s="223" t="s">
        <v>115</v>
      </c>
      <c r="K69" s="223"/>
      <c r="L69" s="223"/>
      <c r="M69" s="223"/>
      <c r="N69" s="223"/>
      <c r="O69" s="164"/>
      <c r="P69" s="166"/>
    </row>
    <row r="70" spans="2:16" ht="45.75" thickBot="1">
      <c r="B70" s="163"/>
      <c r="C70" s="167" t="s">
        <v>47</v>
      </c>
      <c r="D70" s="168" t="s">
        <v>48</v>
      </c>
      <c r="E70" s="168" t="s">
        <v>53</v>
      </c>
      <c r="F70" s="167" t="s">
        <v>58</v>
      </c>
      <c r="G70" s="167" t="s">
        <v>59</v>
      </c>
      <c r="H70" s="164"/>
      <c r="I70" s="164"/>
      <c r="J70" s="167" t="s">
        <v>47</v>
      </c>
      <c r="K70" s="168" t="s">
        <v>48</v>
      </c>
      <c r="L70" s="168" t="s">
        <v>53</v>
      </c>
      <c r="M70" s="167" t="s">
        <v>58</v>
      </c>
      <c r="N70" s="167" t="s">
        <v>59</v>
      </c>
      <c r="O70" s="164"/>
      <c r="P70" s="166"/>
    </row>
    <row r="71" spans="2:16" ht="15.75" customHeight="1" thickBot="1">
      <c r="B71" s="163"/>
      <c r="C71" s="169" t="str">
        <f t="shared" ref="C71:C81" si="21">C39</f>
        <v>liste 1</v>
      </c>
      <c r="D71" s="170">
        <v>1000</v>
      </c>
      <c r="E71" s="170">
        <v>7</v>
      </c>
      <c r="F71" s="169">
        <f t="shared" ref="F71:F80" si="22">D71/(E71+1)</f>
        <v>125</v>
      </c>
      <c r="G71" s="171">
        <f t="shared" ref="G71:G80" si="23">IF(F71=MAX($F$71:$F$80),1,0)</f>
        <v>1</v>
      </c>
      <c r="H71" s="172" t="s">
        <v>60</v>
      </c>
      <c r="I71" s="164"/>
      <c r="J71" s="169" t="str">
        <f>C71</f>
        <v>liste 1</v>
      </c>
      <c r="K71" s="170">
        <v>1000</v>
      </c>
      <c r="L71" s="170">
        <v>6</v>
      </c>
      <c r="M71" s="169">
        <f t="shared" ref="M71:M80" si="24">K71/(L71+1)</f>
        <v>142.85714285714286</v>
      </c>
      <c r="N71" s="171">
        <f>IF(M71=MAX($M$71:$M$80),1,0)</f>
        <v>1</v>
      </c>
      <c r="O71" s="227" t="s">
        <v>116</v>
      </c>
      <c r="P71" s="228"/>
    </row>
    <row r="72" spans="2:16">
      <c r="B72" s="163"/>
      <c r="C72" s="169" t="str">
        <f t="shared" si="21"/>
        <v>liste 2</v>
      </c>
      <c r="D72" s="170">
        <v>500</v>
      </c>
      <c r="E72" s="170">
        <v>3</v>
      </c>
      <c r="F72" s="169">
        <f t="shared" si="22"/>
        <v>125</v>
      </c>
      <c r="G72" s="170">
        <f t="shared" si="23"/>
        <v>1</v>
      </c>
      <c r="H72" s="164"/>
      <c r="I72" s="164"/>
      <c r="J72" s="169" t="str">
        <f t="shared" ref="J72:J80" si="25">C72</f>
        <v>liste 2</v>
      </c>
      <c r="K72" s="170">
        <v>1000</v>
      </c>
      <c r="L72" s="170">
        <v>6</v>
      </c>
      <c r="M72" s="169">
        <f t="shared" si="24"/>
        <v>142.85714285714286</v>
      </c>
      <c r="N72" s="171">
        <f t="shared" ref="N72:N80" si="26">IF(M72=MAX($M$71:$M$80),1,0)</f>
        <v>1</v>
      </c>
      <c r="O72" s="221"/>
      <c r="P72" s="228"/>
    </row>
    <row r="73" spans="2:16">
      <c r="B73" s="163"/>
      <c r="C73" s="169" t="str">
        <f t="shared" si="21"/>
        <v>liste 3</v>
      </c>
      <c r="D73" s="170"/>
      <c r="E73" s="170"/>
      <c r="F73" s="169">
        <f t="shared" si="22"/>
        <v>0</v>
      </c>
      <c r="G73" s="170">
        <f t="shared" si="23"/>
        <v>0</v>
      </c>
      <c r="H73" s="164"/>
      <c r="I73" s="164"/>
      <c r="J73" s="169" t="str">
        <f t="shared" si="25"/>
        <v>liste 3</v>
      </c>
      <c r="K73" s="170"/>
      <c r="L73" s="170"/>
      <c r="M73" s="169">
        <f t="shared" si="24"/>
        <v>0</v>
      </c>
      <c r="N73" s="171">
        <f t="shared" si="26"/>
        <v>0</v>
      </c>
      <c r="O73" s="164"/>
      <c r="P73" s="166"/>
    </row>
    <row r="74" spans="2:16">
      <c r="B74" s="163"/>
      <c r="C74" s="169" t="str">
        <f t="shared" si="21"/>
        <v>liste 4</v>
      </c>
      <c r="D74" s="170"/>
      <c r="E74" s="170"/>
      <c r="F74" s="169">
        <f t="shared" si="22"/>
        <v>0</v>
      </c>
      <c r="G74" s="170">
        <f t="shared" si="23"/>
        <v>0</v>
      </c>
      <c r="H74" s="164"/>
      <c r="I74" s="164"/>
      <c r="J74" s="169" t="str">
        <f t="shared" si="25"/>
        <v>liste 4</v>
      </c>
      <c r="K74" s="170"/>
      <c r="L74" s="170"/>
      <c r="M74" s="169">
        <f t="shared" si="24"/>
        <v>0</v>
      </c>
      <c r="N74" s="171">
        <f t="shared" si="26"/>
        <v>0</v>
      </c>
      <c r="O74" s="164"/>
      <c r="P74" s="166"/>
    </row>
    <row r="75" spans="2:16">
      <c r="B75" s="163"/>
      <c r="C75" s="169" t="str">
        <f t="shared" si="21"/>
        <v>liste 5</v>
      </c>
      <c r="D75" s="170"/>
      <c r="E75" s="170"/>
      <c r="F75" s="169">
        <f t="shared" si="22"/>
        <v>0</v>
      </c>
      <c r="G75" s="170">
        <f t="shared" si="23"/>
        <v>0</v>
      </c>
      <c r="H75" s="164"/>
      <c r="I75" s="164"/>
      <c r="J75" s="169" t="str">
        <f t="shared" si="25"/>
        <v>liste 5</v>
      </c>
      <c r="K75" s="170"/>
      <c r="L75" s="170"/>
      <c r="M75" s="169">
        <f t="shared" si="24"/>
        <v>0</v>
      </c>
      <c r="N75" s="171">
        <f t="shared" si="26"/>
        <v>0</v>
      </c>
      <c r="O75" s="164"/>
      <c r="P75" s="166"/>
    </row>
    <row r="76" spans="2:16">
      <c r="B76" s="163"/>
      <c r="C76" s="169" t="str">
        <f t="shared" si="21"/>
        <v>liste 6</v>
      </c>
      <c r="D76" s="170"/>
      <c r="E76" s="170"/>
      <c r="F76" s="169">
        <f t="shared" si="22"/>
        <v>0</v>
      </c>
      <c r="G76" s="170">
        <f t="shared" si="23"/>
        <v>0</v>
      </c>
      <c r="H76" s="164"/>
      <c r="I76" s="164"/>
      <c r="J76" s="169" t="str">
        <f t="shared" si="25"/>
        <v>liste 6</v>
      </c>
      <c r="K76" s="170"/>
      <c r="L76" s="170"/>
      <c r="M76" s="169">
        <f t="shared" si="24"/>
        <v>0</v>
      </c>
      <c r="N76" s="171">
        <f t="shared" si="26"/>
        <v>0</v>
      </c>
      <c r="O76" s="164"/>
      <c r="P76" s="166"/>
    </row>
    <row r="77" spans="2:16">
      <c r="B77" s="163"/>
      <c r="C77" s="169" t="str">
        <f t="shared" si="21"/>
        <v>liste 7</v>
      </c>
      <c r="D77" s="170"/>
      <c r="E77" s="170"/>
      <c r="F77" s="169">
        <f t="shared" si="22"/>
        <v>0</v>
      </c>
      <c r="G77" s="170">
        <f t="shared" si="23"/>
        <v>0</v>
      </c>
      <c r="H77" s="164"/>
      <c r="I77" s="164"/>
      <c r="J77" s="169" t="str">
        <f t="shared" si="25"/>
        <v>liste 7</v>
      </c>
      <c r="K77" s="170"/>
      <c r="L77" s="170"/>
      <c r="M77" s="169">
        <f t="shared" si="24"/>
        <v>0</v>
      </c>
      <c r="N77" s="171">
        <f t="shared" si="26"/>
        <v>0</v>
      </c>
      <c r="O77" s="164"/>
      <c r="P77" s="166"/>
    </row>
    <row r="78" spans="2:16">
      <c r="B78" s="163"/>
      <c r="C78" s="169" t="str">
        <f t="shared" si="21"/>
        <v>liste 8</v>
      </c>
      <c r="D78" s="170"/>
      <c r="E78" s="170"/>
      <c r="F78" s="169">
        <f t="shared" si="22"/>
        <v>0</v>
      </c>
      <c r="G78" s="170">
        <f t="shared" si="23"/>
        <v>0</v>
      </c>
      <c r="H78" s="164"/>
      <c r="I78" s="164"/>
      <c r="J78" s="169" t="str">
        <f t="shared" si="25"/>
        <v>liste 8</v>
      </c>
      <c r="K78" s="170"/>
      <c r="L78" s="170"/>
      <c r="M78" s="169">
        <f t="shared" si="24"/>
        <v>0</v>
      </c>
      <c r="N78" s="171">
        <f t="shared" si="26"/>
        <v>0</v>
      </c>
      <c r="O78" s="164"/>
      <c r="P78" s="166"/>
    </row>
    <row r="79" spans="2:16">
      <c r="B79" s="163"/>
      <c r="C79" s="169" t="str">
        <f t="shared" si="21"/>
        <v>liste 9</v>
      </c>
      <c r="D79" s="170"/>
      <c r="E79" s="170"/>
      <c r="F79" s="173">
        <f t="shared" si="22"/>
        <v>0</v>
      </c>
      <c r="G79" s="170">
        <f t="shared" si="23"/>
        <v>0</v>
      </c>
      <c r="H79" s="164"/>
      <c r="I79" s="164"/>
      <c r="J79" s="169" t="str">
        <f t="shared" si="25"/>
        <v>liste 9</v>
      </c>
      <c r="K79" s="170"/>
      <c r="L79" s="170"/>
      <c r="M79" s="173">
        <f t="shared" si="24"/>
        <v>0</v>
      </c>
      <c r="N79" s="171">
        <f t="shared" si="26"/>
        <v>0</v>
      </c>
      <c r="O79" s="164"/>
      <c r="P79" s="166"/>
    </row>
    <row r="80" spans="2:16">
      <c r="B80" s="163"/>
      <c r="C80" s="169" t="str">
        <f t="shared" si="21"/>
        <v>liste 10</v>
      </c>
      <c r="D80" s="170"/>
      <c r="E80" s="170"/>
      <c r="F80" s="169">
        <f t="shared" si="22"/>
        <v>0</v>
      </c>
      <c r="G80" s="170">
        <f t="shared" si="23"/>
        <v>0</v>
      </c>
      <c r="H80" s="164"/>
      <c r="I80" s="164"/>
      <c r="J80" s="169" t="str">
        <f t="shared" si="25"/>
        <v>liste 10</v>
      </c>
      <c r="K80" s="170"/>
      <c r="L80" s="170"/>
      <c r="M80" s="169">
        <f t="shared" si="24"/>
        <v>0</v>
      </c>
      <c r="N80" s="171">
        <f t="shared" si="26"/>
        <v>0</v>
      </c>
      <c r="O80" s="164"/>
      <c r="P80" s="166"/>
    </row>
    <row r="81" spans="2:16">
      <c r="B81" s="163"/>
      <c r="C81" s="169" t="str">
        <f t="shared" si="21"/>
        <v>Total</v>
      </c>
      <c r="D81" s="170">
        <f>SUM(D71:D80)</f>
        <v>1500</v>
      </c>
      <c r="E81" s="170">
        <f>SUM(E71:E80)</f>
        <v>10</v>
      </c>
      <c r="F81" s="164"/>
      <c r="G81" s="164"/>
      <c r="H81" s="164"/>
      <c r="I81" s="164"/>
      <c r="J81" s="169">
        <f>J49</f>
        <v>0</v>
      </c>
      <c r="K81" s="170">
        <f>SUM(K71:K80)</f>
        <v>2000</v>
      </c>
      <c r="L81" s="170">
        <f>SUM(L71:L80)</f>
        <v>12</v>
      </c>
      <c r="M81" s="164"/>
      <c r="N81" s="164"/>
      <c r="O81" s="164"/>
      <c r="P81" s="166"/>
    </row>
    <row r="82" spans="2:16">
      <c r="B82" s="163"/>
      <c r="C82" s="165"/>
      <c r="D82" s="165"/>
      <c r="E82" s="165"/>
      <c r="F82" s="164"/>
      <c r="G82" s="164"/>
      <c r="H82" s="164"/>
      <c r="I82" s="164"/>
      <c r="J82" s="164"/>
      <c r="K82" s="164"/>
      <c r="L82" s="164"/>
      <c r="M82" s="164"/>
      <c r="N82" s="164"/>
      <c r="O82" s="164"/>
      <c r="P82" s="166"/>
    </row>
    <row r="83" spans="2:16">
      <c r="B83" s="163"/>
      <c r="C83" s="164"/>
      <c r="D83" s="165"/>
      <c r="E83" s="165"/>
      <c r="F83" s="164"/>
      <c r="G83" s="164"/>
      <c r="H83" s="164"/>
      <c r="I83" s="164"/>
      <c r="J83" s="164"/>
      <c r="K83" s="164"/>
      <c r="L83" s="164"/>
      <c r="M83" s="164"/>
      <c r="N83" s="164"/>
      <c r="O83" s="164"/>
      <c r="P83" s="166"/>
    </row>
    <row r="84" spans="2:16">
      <c r="B84" s="163"/>
      <c r="C84" s="164"/>
      <c r="D84" s="165"/>
      <c r="E84" s="165"/>
      <c r="F84" s="164"/>
      <c r="G84" s="164"/>
      <c r="H84" s="164"/>
      <c r="I84" s="164"/>
      <c r="J84" s="164"/>
      <c r="K84" s="164"/>
      <c r="L84" s="164"/>
      <c r="M84" s="164"/>
      <c r="N84" s="164"/>
      <c r="O84" s="164"/>
      <c r="P84" s="166"/>
    </row>
    <row r="85" spans="2:16" ht="15.75" thickBot="1">
      <c r="B85" s="163"/>
      <c r="C85" s="164"/>
      <c r="D85" s="165"/>
      <c r="E85" s="165"/>
      <c r="F85" s="164"/>
      <c r="G85" s="164"/>
      <c r="H85" s="164"/>
      <c r="I85" s="164"/>
      <c r="J85" s="164"/>
      <c r="K85" s="164"/>
      <c r="L85" s="164"/>
      <c r="M85" s="164"/>
      <c r="N85" s="164"/>
      <c r="O85" s="164"/>
      <c r="P85" s="166"/>
    </row>
    <row r="86" spans="2:16" ht="15.75" thickBot="1">
      <c r="B86" s="163"/>
      <c r="C86" s="223" t="s">
        <v>118</v>
      </c>
      <c r="D86" s="223"/>
      <c r="E86" s="223"/>
      <c r="F86" s="223"/>
      <c r="G86" s="223"/>
      <c r="H86" s="164"/>
      <c r="I86" s="164"/>
      <c r="J86" s="164"/>
      <c r="K86" s="164"/>
      <c r="L86" s="164"/>
      <c r="M86" s="164"/>
      <c r="N86" s="164"/>
      <c r="O86" s="164"/>
      <c r="P86" s="166"/>
    </row>
    <row r="87" spans="2:16" ht="45">
      <c r="B87" s="163"/>
      <c r="C87" s="167" t="s">
        <v>47</v>
      </c>
      <c r="D87" s="168" t="s">
        <v>48</v>
      </c>
      <c r="E87" s="168" t="s">
        <v>53</v>
      </c>
      <c r="F87" s="167" t="s">
        <v>58</v>
      </c>
      <c r="G87" s="167" t="s">
        <v>59</v>
      </c>
      <c r="H87" s="164"/>
      <c r="I87" s="164"/>
      <c r="J87" s="164"/>
      <c r="K87" s="164"/>
      <c r="L87" s="164"/>
      <c r="M87" s="164"/>
      <c r="N87" s="164"/>
      <c r="O87" s="164"/>
      <c r="P87" s="166"/>
    </row>
    <row r="88" spans="2:16">
      <c r="B88" s="163"/>
      <c r="C88" s="169" t="str">
        <f t="shared" ref="C88:C98" si="27">C71</f>
        <v>liste 1</v>
      </c>
      <c r="D88" s="170">
        <v>1000</v>
      </c>
      <c r="E88" s="170">
        <v>2</v>
      </c>
      <c r="F88" s="169">
        <f t="shared" ref="F88:F97" si="28">D88/(E88+1)</f>
        <v>333.33333333333331</v>
      </c>
      <c r="G88" s="170">
        <f t="shared" ref="G88:G97" si="29">IF(F88=MAX($F$88:$F$97),1,0)</f>
        <v>1</v>
      </c>
      <c r="H88" s="164"/>
      <c r="I88" s="164"/>
      <c r="J88" s="164"/>
      <c r="K88" s="164"/>
      <c r="L88" s="164"/>
      <c r="M88" s="164"/>
      <c r="N88" s="164"/>
      <c r="O88" s="164"/>
      <c r="P88" s="166"/>
    </row>
    <row r="89" spans="2:16" ht="15.75" thickBot="1">
      <c r="B89" s="163"/>
      <c r="C89" s="169" t="str">
        <f t="shared" si="27"/>
        <v>liste 2</v>
      </c>
      <c r="D89" s="170">
        <v>1000</v>
      </c>
      <c r="E89" s="170">
        <v>2</v>
      </c>
      <c r="F89" s="169">
        <f t="shared" si="28"/>
        <v>333.33333333333331</v>
      </c>
      <c r="G89" s="170">
        <f t="shared" si="29"/>
        <v>1</v>
      </c>
      <c r="H89" s="164"/>
      <c r="I89" s="164"/>
      <c r="J89" s="164"/>
      <c r="K89" s="164"/>
      <c r="L89" s="164"/>
      <c r="M89" s="164"/>
      <c r="N89" s="164"/>
      <c r="O89" s="164"/>
      <c r="P89" s="166"/>
    </row>
    <row r="90" spans="2:16" ht="15.75" thickBot="1">
      <c r="B90" s="163"/>
      <c r="C90" s="169" t="str">
        <f t="shared" si="27"/>
        <v>liste 3</v>
      </c>
      <c r="D90" s="170">
        <v>2000</v>
      </c>
      <c r="E90" s="170">
        <v>5</v>
      </c>
      <c r="F90" s="169">
        <f t="shared" si="28"/>
        <v>333.33333333333331</v>
      </c>
      <c r="G90" s="170">
        <f t="shared" si="29"/>
        <v>1</v>
      </c>
      <c r="H90" s="172" t="s">
        <v>60</v>
      </c>
      <c r="I90" s="164"/>
      <c r="J90" s="164"/>
      <c r="K90" s="164"/>
      <c r="L90" s="164"/>
      <c r="M90" s="164"/>
      <c r="N90" s="164"/>
      <c r="O90" s="164"/>
      <c r="P90" s="166"/>
    </row>
    <row r="91" spans="2:16">
      <c r="B91" s="163"/>
      <c r="C91" s="169" t="str">
        <f t="shared" si="27"/>
        <v>liste 4</v>
      </c>
      <c r="D91" s="170"/>
      <c r="E91" s="170"/>
      <c r="F91" s="169">
        <f t="shared" si="28"/>
        <v>0</v>
      </c>
      <c r="G91" s="170">
        <f t="shared" si="29"/>
        <v>0</v>
      </c>
      <c r="H91" s="164"/>
      <c r="I91" s="164"/>
      <c r="J91" s="164"/>
      <c r="K91" s="164"/>
      <c r="L91" s="164"/>
      <c r="M91" s="164"/>
      <c r="N91" s="164"/>
      <c r="O91" s="164"/>
      <c r="P91" s="166"/>
    </row>
    <row r="92" spans="2:16">
      <c r="B92" s="163"/>
      <c r="C92" s="169" t="str">
        <f t="shared" si="27"/>
        <v>liste 5</v>
      </c>
      <c r="D92" s="170"/>
      <c r="E92" s="170"/>
      <c r="F92" s="169">
        <f t="shared" si="28"/>
        <v>0</v>
      </c>
      <c r="G92" s="170">
        <f t="shared" si="29"/>
        <v>0</v>
      </c>
      <c r="H92" s="164"/>
      <c r="I92" s="164"/>
      <c r="J92" s="164"/>
      <c r="K92" s="164"/>
      <c r="L92" s="164"/>
      <c r="M92" s="164"/>
      <c r="N92" s="164"/>
      <c r="O92" s="164"/>
      <c r="P92" s="166"/>
    </row>
    <row r="93" spans="2:16">
      <c r="B93" s="163"/>
      <c r="C93" s="169" t="str">
        <f t="shared" si="27"/>
        <v>liste 6</v>
      </c>
      <c r="D93" s="170"/>
      <c r="E93" s="170"/>
      <c r="F93" s="169">
        <f t="shared" si="28"/>
        <v>0</v>
      </c>
      <c r="G93" s="170">
        <f t="shared" si="29"/>
        <v>0</v>
      </c>
      <c r="H93" s="164"/>
      <c r="I93" s="164"/>
      <c r="J93" s="164"/>
      <c r="K93" s="164"/>
      <c r="L93" s="164"/>
      <c r="M93" s="164"/>
      <c r="N93" s="164"/>
      <c r="O93" s="164"/>
      <c r="P93" s="166"/>
    </row>
    <row r="94" spans="2:16">
      <c r="B94" s="163"/>
      <c r="C94" s="169" t="str">
        <f t="shared" si="27"/>
        <v>liste 7</v>
      </c>
      <c r="D94" s="170"/>
      <c r="E94" s="170"/>
      <c r="F94" s="169">
        <f t="shared" si="28"/>
        <v>0</v>
      </c>
      <c r="G94" s="170">
        <f t="shared" si="29"/>
        <v>0</v>
      </c>
      <c r="H94" s="164"/>
      <c r="I94" s="164"/>
      <c r="J94" s="164"/>
      <c r="K94" s="164"/>
      <c r="L94" s="164"/>
      <c r="M94" s="164"/>
      <c r="N94" s="164"/>
      <c r="O94" s="164"/>
      <c r="P94" s="166"/>
    </row>
    <row r="95" spans="2:16">
      <c r="B95" s="163"/>
      <c r="C95" s="169" t="str">
        <f t="shared" si="27"/>
        <v>liste 8</v>
      </c>
      <c r="D95" s="170"/>
      <c r="E95" s="170"/>
      <c r="F95" s="169">
        <f t="shared" si="28"/>
        <v>0</v>
      </c>
      <c r="G95" s="170">
        <f t="shared" si="29"/>
        <v>0</v>
      </c>
      <c r="H95" s="164"/>
      <c r="I95" s="164"/>
      <c r="J95" s="164"/>
      <c r="K95" s="164"/>
      <c r="L95" s="164"/>
      <c r="M95" s="164"/>
      <c r="N95" s="164"/>
      <c r="O95" s="164"/>
      <c r="P95" s="166"/>
    </row>
    <row r="96" spans="2:16">
      <c r="B96" s="163"/>
      <c r="C96" s="169" t="str">
        <f t="shared" si="27"/>
        <v>liste 9</v>
      </c>
      <c r="D96" s="170"/>
      <c r="E96" s="170"/>
      <c r="F96" s="173">
        <f t="shared" si="28"/>
        <v>0</v>
      </c>
      <c r="G96" s="170">
        <f t="shared" si="29"/>
        <v>0</v>
      </c>
      <c r="H96" s="164"/>
      <c r="I96" s="164"/>
      <c r="J96" s="164"/>
      <c r="K96" s="164"/>
      <c r="L96" s="164"/>
      <c r="M96" s="164"/>
      <c r="N96" s="164"/>
      <c r="O96" s="164"/>
      <c r="P96" s="166"/>
    </row>
    <row r="97" spans="2:16">
      <c r="B97" s="163"/>
      <c r="C97" s="169" t="str">
        <f t="shared" si="27"/>
        <v>liste 10</v>
      </c>
      <c r="D97" s="170"/>
      <c r="E97" s="170"/>
      <c r="F97" s="169">
        <f t="shared" si="28"/>
        <v>0</v>
      </c>
      <c r="G97" s="170">
        <f t="shared" si="29"/>
        <v>0</v>
      </c>
      <c r="H97" s="164"/>
      <c r="I97" s="164"/>
      <c r="J97" s="164"/>
      <c r="K97" s="164"/>
      <c r="L97" s="164"/>
      <c r="M97" s="164"/>
      <c r="N97" s="164"/>
      <c r="O97" s="164"/>
      <c r="P97" s="166"/>
    </row>
    <row r="98" spans="2:16">
      <c r="B98" s="163"/>
      <c r="C98" s="169" t="str">
        <f t="shared" si="27"/>
        <v>Total</v>
      </c>
      <c r="D98" s="170">
        <f>SUM(D88:D97)</f>
        <v>4000</v>
      </c>
      <c r="E98" s="170">
        <f>SUM(E88:E97)</f>
        <v>9</v>
      </c>
      <c r="F98" s="164"/>
      <c r="G98" s="164"/>
      <c r="H98" s="164"/>
      <c r="I98" s="164"/>
      <c r="J98" s="164"/>
      <c r="K98" s="164"/>
      <c r="L98" s="164"/>
      <c r="M98" s="164"/>
      <c r="N98" s="164"/>
      <c r="O98" s="164"/>
      <c r="P98" s="166"/>
    </row>
    <row r="99" spans="2:16">
      <c r="B99" s="163"/>
      <c r="C99" s="164"/>
      <c r="D99" s="165"/>
      <c r="E99" s="165"/>
      <c r="F99" s="164"/>
      <c r="G99" s="164"/>
      <c r="H99" s="164"/>
      <c r="I99" s="164"/>
      <c r="J99" s="164"/>
      <c r="K99" s="164"/>
      <c r="L99" s="164"/>
      <c r="M99" s="164"/>
      <c r="N99" s="164"/>
      <c r="O99" s="164"/>
      <c r="P99" s="166"/>
    </row>
    <row r="100" spans="2:16">
      <c r="B100" s="163"/>
      <c r="C100" s="164" t="s">
        <v>61</v>
      </c>
      <c r="D100" s="165"/>
      <c r="E100" s="165"/>
      <c r="F100" s="164"/>
      <c r="G100" s="164"/>
      <c r="H100" s="164"/>
      <c r="I100" s="164"/>
      <c r="J100" s="164"/>
      <c r="K100" s="164"/>
      <c r="L100" s="164"/>
      <c r="M100" s="164"/>
      <c r="N100" s="164"/>
      <c r="O100" s="164"/>
      <c r="P100" s="166"/>
    </row>
    <row r="101" spans="2:16" ht="15.75" thickBot="1">
      <c r="B101" s="163"/>
      <c r="C101" s="164"/>
      <c r="D101" s="165"/>
      <c r="E101" s="165"/>
      <c r="F101" s="164"/>
      <c r="G101" s="164"/>
      <c r="H101" s="164"/>
      <c r="I101" s="164"/>
      <c r="J101" s="164"/>
      <c r="K101" s="164"/>
      <c r="L101" s="164"/>
      <c r="M101" s="164"/>
      <c r="N101" s="164"/>
      <c r="O101" s="164"/>
      <c r="P101" s="166"/>
    </row>
    <row r="102" spans="2:16" ht="15.75" thickBot="1">
      <c r="B102" s="163"/>
      <c r="C102" s="223" t="s">
        <v>108</v>
      </c>
      <c r="D102" s="223"/>
      <c r="E102" s="223"/>
      <c r="F102" s="223"/>
      <c r="G102" s="223"/>
      <c r="H102" s="223"/>
      <c r="I102" s="223"/>
      <c r="J102" s="164"/>
      <c r="K102" s="164"/>
      <c r="L102" s="164"/>
      <c r="M102" s="164"/>
      <c r="N102" s="164"/>
      <c r="O102" s="164"/>
      <c r="P102" s="166"/>
    </row>
    <row r="103" spans="2:16" ht="60">
      <c r="B103" s="163"/>
      <c r="C103" s="167" t="s">
        <v>47</v>
      </c>
      <c r="D103" s="168" t="s">
        <v>48</v>
      </c>
      <c r="E103" s="168" t="s">
        <v>53</v>
      </c>
      <c r="F103" s="167" t="s">
        <v>58</v>
      </c>
      <c r="G103" s="167" t="s">
        <v>62</v>
      </c>
      <c r="H103" s="167" t="s">
        <v>63</v>
      </c>
      <c r="I103" s="174" t="s">
        <v>64</v>
      </c>
      <c r="J103" s="164"/>
      <c r="K103" s="164"/>
      <c r="L103" s="164"/>
      <c r="M103" s="164"/>
      <c r="N103" s="164"/>
      <c r="O103" s="164"/>
      <c r="P103" s="166"/>
    </row>
    <row r="104" spans="2:16" ht="15" customHeight="1">
      <c r="B104" s="163"/>
      <c r="C104" s="169" t="str">
        <f t="shared" ref="C104:C114" si="30">C88</f>
        <v>liste 1</v>
      </c>
      <c r="D104" s="170">
        <v>1000</v>
      </c>
      <c r="E104" s="170">
        <v>2</v>
      </c>
      <c r="F104" s="169">
        <f t="shared" ref="F104:F113" si="31">D104/(E104+1)</f>
        <v>333.33333333333331</v>
      </c>
      <c r="G104" s="170">
        <v>0</v>
      </c>
      <c r="H104" s="175">
        <f>D104/(E104+G104+1)</f>
        <v>333.33333333333331</v>
      </c>
      <c r="I104" s="221" t="s">
        <v>65</v>
      </c>
      <c r="J104" s="221"/>
      <c r="K104" s="164"/>
      <c r="L104" s="164"/>
      <c r="M104" s="164"/>
      <c r="N104" s="164"/>
      <c r="O104" s="164"/>
      <c r="P104" s="166"/>
    </row>
    <row r="105" spans="2:16" ht="29.25" customHeight="1">
      <c r="B105" s="163"/>
      <c r="C105" s="169" t="str">
        <f t="shared" si="30"/>
        <v>liste 2</v>
      </c>
      <c r="D105" s="170">
        <v>1000</v>
      </c>
      <c r="E105" s="170">
        <v>2</v>
      </c>
      <c r="F105" s="169">
        <f t="shared" si="31"/>
        <v>333.33333333333331</v>
      </c>
      <c r="G105" s="170">
        <v>0</v>
      </c>
      <c r="H105" s="175">
        <f>D105/(E105+G105+1)</f>
        <v>333.33333333333331</v>
      </c>
      <c r="I105" s="221"/>
      <c r="J105" s="221"/>
      <c r="K105" s="164"/>
      <c r="L105" s="164"/>
      <c r="M105" s="164"/>
      <c r="N105" s="164"/>
      <c r="O105" s="164"/>
      <c r="P105" s="166"/>
    </row>
    <row r="106" spans="2:16">
      <c r="B106" s="163"/>
      <c r="C106" s="169" t="str">
        <f t="shared" si="30"/>
        <v>liste 3</v>
      </c>
      <c r="D106" s="170">
        <v>2000</v>
      </c>
      <c r="E106" s="170">
        <v>5</v>
      </c>
      <c r="F106" s="169">
        <f t="shared" si="31"/>
        <v>333.33333333333331</v>
      </c>
      <c r="G106" s="184">
        <v>1</v>
      </c>
      <c r="H106" s="169">
        <f>D106/(E106+G106+1)</f>
        <v>285.71428571428572</v>
      </c>
      <c r="I106" s="164"/>
      <c r="J106" s="164"/>
      <c r="K106" s="164"/>
      <c r="L106" s="164"/>
      <c r="M106" s="164"/>
      <c r="N106" s="164"/>
      <c r="O106" s="164"/>
      <c r="P106" s="166"/>
    </row>
    <row r="107" spans="2:16">
      <c r="B107" s="163"/>
      <c r="C107" s="169" t="str">
        <f t="shared" si="30"/>
        <v>liste 4</v>
      </c>
      <c r="D107" s="170"/>
      <c r="E107" s="170"/>
      <c r="F107" s="169">
        <f t="shared" si="31"/>
        <v>0</v>
      </c>
      <c r="G107" s="170" t="e">
        <f t="shared" ref="G107:G113" si="32">IF(F107=MAX($F$39:$F$48),1,0)</f>
        <v>#DIV/0!</v>
      </c>
      <c r="H107" s="169"/>
      <c r="I107" s="164"/>
      <c r="J107" s="164"/>
      <c r="K107" s="164"/>
      <c r="L107" s="164"/>
      <c r="M107" s="164"/>
      <c r="N107" s="164"/>
      <c r="O107" s="164"/>
      <c r="P107" s="166"/>
    </row>
    <row r="108" spans="2:16">
      <c r="B108" s="163"/>
      <c r="C108" s="169" t="str">
        <f t="shared" si="30"/>
        <v>liste 5</v>
      </c>
      <c r="D108" s="170"/>
      <c r="E108" s="170"/>
      <c r="F108" s="169">
        <f t="shared" si="31"/>
        <v>0</v>
      </c>
      <c r="G108" s="170" t="e">
        <f t="shared" si="32"/>
        <v>#DIV/0!</v>
      </c>
      <c r="H108" s="169"/>
      <c r="I108" s="164"/>
      <c r="J108" s="164"/>
      <c r="K108" s="164"/>
      <c r="L108" s="164"/>
      <c r="M108" s="164"/>
      <c r="N108" s="164"/>
      <c r="O108" s="164"/>
      <c r="P108" s="166"/>
    </row>
    <row r="109" spans="2:16">
      <c r="B109" s="163"/>
      <c r="C109" s="169" t="str">
        <f t="shared" si="30"/>
        <v>liste 6</v>
      </c>
      <c r="D109" s="170"/>
      <c r="E109" s="170"/>
      <c r="F109" s="169">
        <f t="shared" si="31"/>
        <v>0</v>
      </c>
      <c r="G109" s="170" t="e">
        <f t="shared" si="32"/>
        <v>#DIV/0!</v>
      </c>
      <c r="H109" s="169"/>
      <c r="I109" s="164"/>
      <c r="J109" s="164"/>
      <c r="K109" s="164"/>
      <c r="L109" s="164"/>
      <c r="M109" s="164"/>
      <c r="N109" s="164"/>
      <c r="O109" s="164"/>
      <c r="P109" s="166"/>
    </row>
    <row r="110" spans="2:16">
      <c r="B110" s="163"/>
      <c r="C110" s="169" t="str">
        <f t="shared" si="30"/>
        <v>liste 7</v>
      </c>
      <c r="D110" s="170"/>
      <c r="E110" s="170"/>
      <c r="F110" s="169">
        <f t="shared" si="31"/>
        <v>0</v>
      </c>
      <c r="G110" s="170" t="e">
        <f t="shared" si="32"/>
        <v>#DIV/0!</v>
      </c>
      <c r="H110" s="169"/>
      <c r="I110" s="164"/>
      <c r="J110" s="164"/>
      <c r="K110" s="164"/>
      <c r="L110" s="164"/>
      <c r="M110" s="164"/>
      <c r="N110" s="164"/>
      <c r="O110" s="164"/>
      <c r="P110" s="166"/>
    </row>
    <row r="111" spans="2:16">
      <c r="B111" s="163"/>
      <c r="C111" s="169" t="str">
        <f t="shared" si="30"/>
        <v>liste 8</v>
      </c>
      <c r="D111" s="170"/>
      <c r="E111" s="170"/>
      <c r="F111" s="169">
        <f t="shared" si="31"/>
        <v>0</v>
      </c>
      <c r="G111" s="170" t="e">
        <f t="shared" si="32"/>
        <v>#DIV/0!</v>
      </c>
      <c r="H111" s="169"/>
      <c r="I111" s="164"/>
      <c r="J111" s="164"/>
      <c r="K111" s="164"/>
      <c r="L111" s="164"/>
      <c r="M111" s="164"/>
      <c r="N111" s="164"/>
      <c r="O111" s="164"/>
      <c r="P111" s="166"/>
    </row>
    <row r="112" spans="2:16">
      <c r="B112" s="163"/>
      <c r="C112" s="169" t="str">
        <f t="shared" si="30"/>
        <v>liste 9</v>
      </c>
      <c r="D112" s="170"/>
      <c r="E112" s="170"/>
      <c r="F112" s="173">
        <f t="shared" si="31"/>
        <v>0</v>
      </c>
      <c r="G112" s="170" t="e">
        <f t="shared" si="32"/>
        <v>#DIV/0!</v>
      </c>
      <c r="H112" s="173"/>
      <c r="I112" s="164"/>
      <c r="J112" s="164"/>
      <c r="K112" s="164"/>
      <c r="L112" s="164"/>
      <c r="M112" s="164"/>
      <c r="N112" s="164"/>
      <c r="O112" s="164"/>
      <c r="P112" s="166"/>
    </row>
    <row r="113" spans="2:16">
      <c r="B113" s="163"/>
      <c r="C113" s="169" t="str">
        <f t="shared" si="30"/>
        <v>liste 10</v>
      </c>
      <c r="D113" s="170"/>
      <c r="E113" s="170"/>
      <c r="F113" s="169">
        <f t="shared" si="31"/>
        <v>0</v>
      </c>
      <c r="G113" s="170" t="e">
        <f t="shared" si="32"/>
        <v>#DIV/0!</v>
      </c>
      <c r="H113" s="169"/>
      <c r="I113" s="164"/>
      <c r="J113" s="164"/>
      <c r="K113" s="164"/>
      <c r="L113" s="164"/>
      <c r="M113" s="164"/>
      <c r="N113" s="164"/>
      <c r="O113" s="164"/>
      <c r="P113" s="166"/>
    </row>
    <row r="114" spans="2:16">
      <c r="B114" s="163"/>
      <c r="C114" s="169" t="str">
        <f t="shared" si="30"/>
        <v>Total</v>
      </c>
      <c r="D114" s="170">
        <f>SUM(D104:D113)</f>
        <v>4000</v>
      </c>
      <c r="E114" s="170">
        <f>SUM(E104:E113)</f>
        <v>9</v>
      </c>
      <c r="F114" s="164"/>
      <c r="G114" s="164"/>
      <c r="H114" s="164"/>
      <c r="I114" s="164"/>
      <c r="J114" s="164"/>
      <c r="K114" s="164"/>
      <c r="L114" s="164"/>
      <c r="M114" s="164"/>
      <c r="N114" s="164"/>
      <c r="O114" s="164"/>
      <c r="P114" s="166"/>
    </row>
    <row r="115" spans="2:16">
      <c r="B115" s="163"/>
      <c r="C115" s="164"/>
      <c r="D115" s="165"/>
      <c r="E115" s="165"/>
      <c r="F115" s="164"/>
      <c r="G115" s="164"/>
      <c r="H115" s="164"/>
      <c r="I115" s="164"/>
      <c r="J115" s="164"/>
      <c r="K115" s="164"/>
      <c r="L115" s="164"/>
      <c r="M115" s="164"/>
      <c r="N115" s="164"/>
      <c r="O115" s="164"/>
      <c r="P115" s="166"/>
    </row>
    <row r="116" spans="2:16">
      <c r="B116" s="163"/>
      <c r="C116" s="176" t="s">
        <v>66</v>
      </c>
      <c r="D116" s="165"/>
      <c r="E116" s="165"/>
      <c r="F116" s="164"/>
      <c r="G116" s="164"/>
      <c r="H116" s="164"/>
      <c r="I116" s="164"/>
      <c r="J116" s="164"/>
      <c r="K116" s="164"/>
      <c r="L116" s="164"/>
      <c r="M116" s="164"/>
      <c r="N116" s="164"/>
      <c r="O116" s="164"/>
      <c r="P116" s="166"/>
    </row>
    <row r="117" spans="2:16" ht="15.75" thickBot="1">
      <c r="B117" s="177"/>
      <c r="C117" s="178"/>
      <c r="D117" s="179"/>
      <c r="E117" s="179"/>
      <c r="F117" s="178"/>
      <c r="G117" s="178"/>
      <c r="H117" s="178"/>
      <c r="I117" s="178"/>
      <c r="J117" s="178"/>
      <c r="K117" s="178"/>
      <c r="L117" s="178"/>
      <c r="M117" s="178"/>
      <c r="N117" s="178"/>
      <c r="O117" s="178"/>
      <c r="P117" s="180"/>
    </row>
  </sheetData>
  <sheetProtection password="D2B8" sheet="1" objects="1" scenarios="1"/>
  <mergeCells count="11">
    <mergeCell ref="I4:I31"/>
    <mergeCell ref="J69:N69"/>
    <mergeCell ref="O71:P72"/>
    <mergeCell ref="E67:K67"/>
    <mergeCell ref="I38:I50"/>
    <mergeCell ref="K53:L63"/>
    <mergeCell ref="I104:J105"/>
    <mergeCell ref="E33:F33"/>
    <mergeCell ref="C69:G69"/>
    <mergeCell ref="C86:G86"/>
    <mergeCell ref="C102:I102"/>
  </mergeCells>
  <conditionalFormatting sqref="F7:F16">
    <cfRule type="cellIs" dxfId="7" priority="5" operator="equal">
      <formula>0</formula>
    </cfRule>
  </conditionalFormatting>
  <conditionalFormatting sqref="G39:G48">
    <cfRule type="cellIs" dxfId="6" priority="6" operator="equal">
      <formula>1</formula>
    </cfRule>
  </conditionalFormatting>
  <conditionalFormatting sqref="G71:G80 G88:G97 G104:G105 G107:G113 N71:N80">
    <cfRule type="cellIs" dxfId="5" priority="7" operator="equal">
      <formula>1</formula>
    </cfRule>
  </conditionalFormatting>
  <conditionalFormatting sqref="I54:I63">
    <cfRule type="cellIs" dxfId="4" priority="2" operator="equal">
      <formula>1</formula>
    </cfRule>
  </conditionalFormatting>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dimension ref="A3:AMK19"/>
  <sheetViews>
    <sheetView zoomScaleNormal="100" workbookViewId="0">
      <selection activeCell="Q33" sqref="Q33"/>
    </sheetView>
  </sheetViews>
  <sheetFormatPr baseColWidth="10" defaultColWidth="9.140625" defaultRowHeight="15"/>
  <cols>
    <col min="1" max="1" width="18.42578125" style="74" customWidth="1"/>
    <col min="2" max="1025" width="11.42578125" style="74"/>
  </cols>
  <sheetData>
    <row r="3" spans="1:76">
      <c r="A3" s="75" t="s">
        <v>67</v>
      </c>
    </row>
    <row r="4" spans="1:76" ht="37.5" customHeight="1">
      <c r="A4" s="76" t="s">
        <v>68</v>
      </c>
      <c r="B4" s="77" t="s">
        <v>69</v>
      </c>
      <c r="C4" s="76"/>
      <c r="D4" s="76" t="s">
        <v>70</v>
      </c>
      <c r="E4" s="76" t="s">
        <v>71</v>
      </c>
      <c r="F4" s="76" t="s">
        <v>51</v>
      </c>
      <c r="G4" s="78" t="s">
        <v>72</v>
      </c>
      <c r="H4" s="78"/>
      <c r="I4" s="78" t="s">
        <v>73</v>
      </c>
      <c r="J4" s="79" t="s">
        <v>74</v>
      </c>
      <c r="K4" s="80" t="s">
        <v>75</v>
      </c>
      <c r="L4" s="78" t="s">
        <v>72</v>
      </c>
      <c r="M4" s="78"/>
      <c r="N4" s="78" t="s">
        <v>76</v>
      </c>
      <c r="O4" s="79" t="s">
        <v>77</v>
      </c>
      <c r="P4" s="80" t="s">
        <v>75</v>
      </c>
      <c r="Q4" s="78" t="s">
        <v>72</v>
      </c>
      <c r="R4" s="78"/>
      <c r="S4" s="78" t="s">
        <v>78</v>
      </c>
      <c r="T4" s="79" t="s">
        <v>79</v>
      </c>
      <c r="U4" s="80" t="s">
        <v>75</v>
      </c>
      <c r="V4" s="78" t="s">
        <v>72</v>
      </c>
      <c r="W4" s="78"/>
      <c r="X4" s="78" t="s">
        <v>80</v>
      </c>
      <c r="Y4" s="79" t="s">
        <v>81</v>
      </c>
      <c r="Z4" s="80" t="s">
        <v>75</v>
      </c>
      <c r="AA4" s="78" t="s">
        <v>72</v>
      </c>
      <c r="AB4" s="78"/>
      <c r="AC4" s="78" t="s">
        <v>82</v>
      </c>
      <c r="AD4" s="79" t="s">
        <v>83</v>
      </c>
      <c r="AE4" s="80" t="s">
        <v>75</v>
      </c>
      <c r="AF4" s="78" t="s">
        <v>72</v>
      </c>
      <c r="AG4" s="78"/>
      <c r="AH4" s="78" t="s">
        <v>84</v>
      </c>
      <c r="AI4" s="79" t="s">
        <v>85</v>
      </c>
      <c r="AJ4" s="81" t="s">
        <v>75</v>
      </c>
      <c r="AK4" s="82" t="s">
        <v>72</v>
      </c>
      <c r="AL4" s="82"/>
      <c r="AM4" s="82" t="s">
        <v>86</v>
      </c>
      <c r="AN4" s="83" t="s">
        <v>87</v>
      </c>
      <c r="AO4" s="80" t="s">
        <v>75</v>
      </c>
      <c r="AP4" s="78" t="s">
        <v>72</v>
      </c>
      <c r="AQ4" s="78"/>
      <c r="AR4" s="78" t="s">
        <v>88</v>
      </c>
      <c r="AS4" s="79" t="s">
        <v>89</v>
      </c>
      <c r="AT4" s="80" t="s">
        <v>75</v>
      </c>
      <c r="AU4" s="78" t="s">
        <v>72</v>
      </c>
      <c r="AV4" s="78"/>
      <c r="AW4" s="78" t="s">
        <v>90</v>
      </c>
      <c r="AX4" s="79" t="s">
        <v>91</v>
      </c>
      <c r="AY4" s="80" t="s">
        <v>75</v>
      </c>
      <c r="AZ4" s="78" t="s">
        <v>72</v>
      </c>
      <c r="BA4" s="78"/>
      <c r="BB4" s="78" t="s">
        <v>92</v>
      </c>
      <c r="BC4" s="79" t="s">
        <v>93</v>
      </c>
      <c r="BD4" s="80" t="s">
        <v>75</v>
      </c>
      <c r="BE4" s="78" t="s">
        <v>72</v>
      </c>
      <c r="BF4" s="78"/>
      <c r="BG4" s="78" t="s">
        <v>94</v>
      </c>
      <c r="BH4" s="79" t="s">
        <v>95</v>
      </c>
      <c r="BI4" s="80" t="s">
        <v>75</v>
      </c>
      <c r="BJ4" s="78" t="s">
        <v>72</v>
      </c>
      <c r="BK4" s="78"/>
      <c r="BL4" s="78" t="s">
        <v>96</v>
      </c>
      <c r="BM4" s="79" t="s">
        <v>97</v>
      </c>
      <c r="BN4" s="80" t="s">
        <v>75</v>
      </c>
      <c r="BO4" s="78" t="s">
        <v>72</v>
      </c>
      <c r="BP4" s="78"/>
      <c r="BQ4" s="78" t="s">
        <v>98</v>
      </c>
      <c r="BR4" s="79" t="s">
        <v>99</v>
      </c>
      <c r="BS4" s="80" t="s">
        <v>75</v>
      </c>
      <c r="BT4" s="78" t="s">
        <v>72</v>
      </c>
      <c r="BU4" s="78"/>
      <c r="BV4" s="78" t="s">
        <v>100</v>
      </c>
      <c r="BW4" s="79" t="s">
        <v>101</v>
      </c>
      <c r="BX4" s="84" t="s">
        <v>75</v>
      </c>
    </row>
    <row r="5" spans="1:76">
      <c r="A5" s="74">
        <v>1</v>
      </c>
      <c r="B5" s="85" t="e">
        <f>IF(C5="O",+'repartition des sièges'!C27,0)</f>
        <v>#DIV/0!</v>
      </c>
      <c r="C5" s="86" t="e">
        <f>'repartition des sièges'!G27</f>
        <v>#DIV/0!</v>
      </c>
      <c r="D5" s="87" t="e">
        <f t="shared" ref="D5:D14" si="0">IF(C5="","0",B5/$B$18)</f>
        <v>#DIV/0!</v>
      </c>
      <c r="E5" s="88" t="e">
        <f t="shared" ref="E5:E14" si="1">ROUNDDOWN(D5,0)</f>
        <v>#DIV/0!</v>
      </c>
      <c r="F5" s="89" t="e">
        <f t="shared" ref="F5:F14" si="2">E5+J5+O5+T5+Y5+AD5+AI5+AN5+AS5+AX5+BC5+BH5+BM5+BR5+BW5</f>
        <v>#DIV/0!</v>
      </c>
      <c r="G5" s="90" t="e">
        <f t="shared" ref="G5:G14" si="3">B5/(E5+1)</f>
        <v>#DIV/0!</v>
      </c>
      <c r="H5" s="90" t="e">
        <f t="shared" ref="H5:H14" si="4">IF($E$16&gt;0,1,0)</f>
        <v>#DIV/0!</v>
      </c>
      <c r="I5" s="91" t="e">
        <f t="shared" ref="I5:I14" si="5">IF(G5=MAX($G$5:$G$14),1,0)</f>
        <v>#DIV/0!</v>
      </c>
      <c r="J5" s="92" t="e">
        <f t="shared" ref="J5:J14" si="6">IF($E$16&gt;0,IF(I5&lt;1,0,I5),0)</f>
        <v>#DIV/0!</v>
      </c>
      <c r="K5" s="93" t="e">
        <f t="shared" ref="K5:K14" si="7">+IF($K$16&gt;0,$K$16,"0")</f>
        <v>#DIV/0!</v>
      </c>
      <c r="L5" s="90" t="e">
        <f t="shared" ref="L5:L14" si="8">B5/(E5+J5+1)</f>
        <v>#DIV/0!</v>
      </c>
      <c r="M5" s="90" t="e">
        <f t="shared" ref="M5:M14" si="9">IF($K$16&gt;0,1,0)</f>
        <v>#DIV/0!</v>
      </c>
      <c r="N5" s="91" t="e">
        <f>IF(L5=MAX($L$5:$L14),1,0)</f>
        <v>#DIV/0!</v>
      </c>
      <c r="O5" s="92" t="e">
        <f t="shared" ref="O5:O14" si="10">IF((M5+N5=2),N5,0)</f>
        <v>#DIV/0!</v>
      </c>
      <c r="P5" s="93"/>
      <c r="Q5" s="90" t="e">
        <f t="shared" ref="Q5:Q14" si="11">B5/(E5+J5+O5+1)</f>
        <v>#DIV/0!</v>
      </c>
      <c r="R5" s="90" t="e">
        <f t="shared" ref="R5:R14" si="12">IF($P$16&gt;0,1,0)</f>
        <v>#DIV/0!</v>
      </c>
      <c r="S5" s="91" t="e">
        <f t="shared" ref="S5:S14" si="13">IF(Q5=MAX($Q$5:$Q$14),1,0)</f>
        <v>#DIV/0!</v>
      </c>
      <c r="T5" s="92" t="e">
        <f t="shared" ref="T5:T14" si="14">IF((S5+R5=2),S5,0)</f>
        <v>#DIV/0!</v>
      </c>
      <c r="U5" s="93"/>
      <c r="V5" s="90" t="e">
        <f t="shared" ref="V5:V14" si="15">B5/(E5+J5+O5+T5+1)</f>
        <v>#DIV/0!</v>
      </c>
      <c r="W5" s="90" t="e">
        <f t="shared" ref="W5:W14" si="16">IF($U$16&gt;0,1,0)</f>
        <v>#DIV/0!</v>
      </c>
      <c r="X5" s="91" t="e">
        <f t="shared" ref="X5:X14" si="17">IF(V5=MAX($V$5:$V$14),1,0)</f>
        <v>#DIV/0!</v>
      </c>
      <c r="Y5" s="92" t="e">
        <f t="shared" ref="Y5:Y14" si="18">IF((X5+W5=2),X5,0)</f>
        <v>#DIV/0!</v>
      </c>
      <c r="Z5" s="93"/>
      <c r="AA5" s="90" t="e">
        <f t="shared" ref="AA5:AA14" si="19">B5/(E5+J5+O5+T5+Y5+1)</f>
        <v>#DIV/0!</v>
      </c>
      <c r="AB5" s="90" t="e">
        <f t="shared" ref="AB5:AB14" si="20">IF($Z$16&gt;0,1,0)</f>
        <v>#DIV/0!</v>
      </c>
      <c r="AC5" s="91" t="e">
        <f t="shared" ref="AC5:AC14" si="21">IF(AA5=MAX($AA$5:$AA$14),1,0)</f>
        <v>#DIV/0!</v>
      </c>
      <c r="AD5" s="92" t="e">
        <f t="shared" ref="AD5:AD14" si="22">IF((AC5+AB5=2),AC5,0)</f>
        <v>#DIV/0!</v>
      </c>
      <c r="AE5" s="93"/>
      <c r="AF5" s="90" t="e">
        <f t="shared" ref="AF5:AF14" si="23">B5/(E5+J5+O5+T5+Y5+AD5+1)</f>
        <v>#DIV/0!</v>
      </c>
      <c r="AG5" s="90" t="e">
        <f t="shared" ref="AG5:AG14" si="24">IF($AE$16&gt;0,1,0)</f>
        <v>#DIV/0!</v>
      </c>
      <c r="AH5" s="91" t="e">
        <f t="shared" ref="AH5:AH14" si="25">IF(AF5=MAX($AF$5:$AF$14),1,0)</f>
        <v>#DIV/0!</v>
      </c>
      <c r="AI5" s="92" t="e">
        <f t="shared" ref="AI5:AI14" si="26">IF((AG5+AH5=2),AH5,0)</f>
        <v>#DIV/0!</v>
      </c>
      <c r="AJ5" s="94" t="e">
        <f t="shared" ref="AJ5:AJ14" si="27">B5/(E5+J5+O5+T5+Y5+AD5+AI5+1)</f>
        <v>#DIV/0!</v>
      </c>
      <c r="AK5" s="95" t="e">
        <f t="shared" ref="AK5:AK14" si="28">B5/(E5+J5+O5+T5+Y5+AD5+AI5+1)</f>
        <v>#DIV/0!</v>
      </c>
      <c r="AL5" s="95" t="e">
        <f t="shared" ref="AL5:AL14" si="29">IF($AJ$16&gt;0,1,0)</f>
        <v>#DIV/0!</v>
      </c>
      <c r="AM5" s="96" t="e">
        <f t="shared" ref="AM5:AM14" si="30">IF(AK5=MAX($AK$5:$AK$14),1,0)</f>
        <v>#DIV/0!</v>
      </c>
      <c r="AN5" s="97" t="e">
        <f t="shared" ref="AN5:AN14" si="31">IF((AL5+AM5=2),AM5,0)</f>
        <v>#DIV/0!</v>
      </c>
      <c r="AO5" s="93"/>
      <c r="AP5" s="90" t="e">
        <f t="shared" ref="AP5:AP14" si="32">B5/(E5+J5+O5+T5+Y5+AD5+AI5+AN5+1)</f>
        <v>#DIV/0!</v>
      </c>
      <c r="AQ5" s="90" t="e">
        <f t="shared" ref="AQ5:AQ14" si="33">IF($AO$16&gt;0,1,0)</f>
        <v>#DIV/0!</v>
      </c>
      <c r="AR5" s="98" t="e">
        <f t="shared" ref="AR5:AR14" si="34">IF(AP5=MAX($AP$5:$AP$14),1,0)</f>
        <v>#DIV/0!</v>
      </c>
      <c r="AS5" s="99" t="e">
        <f t="shared" ref="AS5:AS14" si="35">IF((AQ5+AR5=2),AR5,0)</f>
        <v>#DIV/0!</v>
      </c>
      <c r="AT5" s="100"/>
      <c r="AU5" s="90" t="e">
        <f t="shared" ref="AU5:AU14" si="36">B5/(E5+J5+O5+T5+Y5+AD5+AI5+AN5+AS5+1)</f>
        <v>#DIV/0!</v>
      </c>
      <c r="AV5" s="90" t="e">
        <f t="shared" ref="AV5:AV14" si="37">IF($AT$16&gt;0,1,0)</f>
        <v>#DIV/0!</v>
      </c>
      <c r="AW5" s="98" t="e">
        <f t="shared" ref="AW5:AW14" si="38">IF(AU5=MAX($AU$5:$AU$14),1,0)</f>
        <v>#DIV/0!</v>
      </c>
      <c r="AX5" s="99" t="e">
        <f t="shared" ref="AX5:AX14" si="39">IF((AV5+AW5=2),AW5,0)</f>
        <v>#DIV/0!</v>
      </c>
      <c r="AY5" s="100"/>
      <c r="AZ5" s="90" t="e">
        <f t="shared" ref="AZ5:AZ14" si="40">B5/(E5+J5+O5+T5+Y5+AD5+AI5+AN5+AS5+AX5+1)</f>
        <v>#DIV/0!</v>
      </c>
      <c r="BA5" s="90" t="e">
        <f t="shared" ref="BA5:BA14" si="41">IF($AY$16&gt;0,1,0)</f>
        <v>#DIV/0!</v>
      </c>
      <c r="BB5" s="98" t="e">
        <f t="shared" ref="BB5:BB14" si="42">IF(AZ5=MAX($AZ$5:$AZ$14),1,0)</f>
        <v>#DIV/0!</v>
      </c>
      <c r="BC5" s="99" t="e">
        <f t="shared" ref="BC5:BC14" si="43">IF((BA5+BB5=2),BB5,0)</f>
        <v>#DIV/0!</v>
      </c>
      <c r="BD5" s="100"/>
      <c r="BE5" s="90" t="e">
        <f t="shared" ref="BE5:BE14" si="44">B5/(E5+J5+O5+T5+Y5+AD5+AI5+AN5+AS5+AX5+BC5+1)</f>
        <v>#DIV/0!</v>
      </c>
      <c r="BF5" s="90" t="e">
        <f t="shared" ref="BF5:BF14" si="45">IF($BD$16&gt;0,1,0)</f>
        <v>#DIV/0!</v>
      </c>
      <c r="BG5" s="98" t="e">
        <f t="shared" ref="BG5:BG14" si="46">IF(BE5=MAX($BE$5:$BE$14),1,0)</f>
        <v>#DIV/0!</v>
      </c>
      <c r="BH5" s="99" t="e">
        <f t="shared" ref="BH5:BH14" si="47">IF((BF5+BG5=2),BG5,0)</f>
        <v>#DIV/0!</v>
      </c>
      <c r="BI5" s="93"/>
      <c r="BJ5" s="90" t="e">
        <f t="shared" ref="BJ5:BJ14" si="48">B5/(E5+J5+O5+T5+Y5+AD5+AI5+AN5+AS5+AX5+BC5+BH5+1)</f>
        <v>#DIV/0!</v>
      </c>
      <c r="BK5" s="90" t="e">
        <f t="shared" ref="BK5:BK15" si="49">IF($BI$16&gt;0,1,0)</f>
        <v>#DIV/0!</v>
      </c>
      <c r="BL5" s="91" t="e">
        <f t="shared" ref="BL5:BL14" si="50">IF(BJ5=MAX($BJ$5:$BJ$14),1,0)</f>
        <v>#DIV/0!</v>
      </c>
      <c r="BM5" s="92" t="e">
        <f t="shared" ref="BM5:BM14" si="51">IF((BK5+BL5=2),BL5,0)</f>
        <v>#DIV/0!</v>
      </c>
      <c r="BN5" s="93"/>
      <c r="BO5" s="90" t="e">
        <f t="shared" ref="BO5:BO14" si="52">B5/(E5+J5+O5+T5+Y5+AD5+AI5+AN5+AS5+AX5+BC5+BH5+BM5+1)</f>
        <v>#DIV/0!</v>
      </c>
      <c r="BP5" s="90" t="e">
        <f t="shared" ref="BP5:BP14" si="53">IF($BN$16&gt;0,1,0)</f>
        <v>#DIV/0!</v>
      </c>
      <c r="BQ5" s="91" t="e">
        <f t="shared" ref="BQ5:BQ14" si="54">IF(BO5=MAX($BO$5:$BO$14),1,0)</f>
        <v>#DIV/0!</v>
      </c>
      <c r="BR5" s="92" t="e">
        <f t="shared" ref="BR5:BR14" si="55">IF((BP5+BQ5=2),BQ5,0)</f>
        <v>#DIV/0!</v>
      </c>
      <c r="BS5" s="93"/>
      <c r="BT5" s="90" t="e">
        <f t="shared" ref="BT5:BT14" si="56">B5/(E5+J5+O5+T5+Y5+AD5+AI5+AN5+AS5+AX5+BC5+BH5+BM5+BR5+1)</f>
        <v>#DIV/0!</v>
      </c>
      <c r="BU5" s="90" t="e">
        <f t="shared" ref="BU5:BU14" si="57">IF($BS$16&gt;0,1,0)</f>
        <v>#DIV/0!</v>
      </c>
      <c r="BV5" s="91" t="e">
        <f t="shared" ref="BV5:BV14" si="58">IF(BT5=MAX($BT$5:$BT$14),1,0)</f>
        <v>#DIV/0!</v>
      </c>
      <c r="BW5" s="92" t="e">
        <f t="shared" ref="BW5:BW14" si="59">IF((BU5+BV5=2),BV5,0)</f>
        <v>#DIV/0!</v>
      </c>
      <c r="BX5" s="101"/>
    </row>
    <row r="6" spans="1:76">
      <c r="A6" s="74">
        <v>2</v>
      </c>
      <c r="B6" s="85" t="e">
        <f>IF(C6="O",+'repartition des sièges'!C28,0)</f>
        <v>#DIV/0!</v>
      </c>
      <c r="C6" s="86" t="e">
        <f>'repartition des sièges'!G28</f>
        <v>#DIV/0!</v>
      </c>
      <c r="D6" s="87" t="e">
        <f t="shared" si="0"/>
        <v>#DIV/0!</v>
      </c>
      <c r="E6" s="88" t="e">
        <f t="shared" si="1"/>
        <v>#DIV/0!</v>
      </c>
      <c r="F6" s="89" t="e">
        <f t="shared" si="2"/>
        <v>#DIV/0!</v>
      </c>
      <c r="G6" s="90" t="e">
        <f t="shared" si="3"/>
        <v>#DIV/0!</v>
      </c>
      <c r="H6" s="90" t="e">
        <f t="shared" si="4"/>
        <v>#DIV/0!</v>
      </c>
      <c r="I6" s="91" t="e">
        <f t="shared" si="5"/>
        <v>#DIV/0!</v>
      </c>
      <c r="J6" s="92" t="e">
        <f t="shared" si="6"/>
        <v>#DIV/0!</v>
      </c>
      <c r="K6" s="93" t="e">
        <f t="shared" si="7"/>
        <v>#DIV/0!</v>
      </c>
      <c r="L6" s="90" t="e">
        <f t="shared" si="8"/>
        <v>#DIV/0!</v>
      </c>
      <c r="M6" s="90" t="e">
        <f t="shared" si="9"/>
        <v>#DIV/0!</v>
      </c>
      <c r="N6" s="91" t="e">
        <f>IF(L6=MAX($L$5:$L15),1,0)</f>
        <v>#DIV/0!</v>
      </c>
      <c r="O6" s="92" t="e">
        <f t="shared" si="10"/>
        <v>#DIV/0!</v>
      </c>
      <c r="P6" s="93"/>
      <c r="Q6" s="90" t="e">
        <f t="shared" si="11"/>
        <v>#DIV/0!</v>
      </c>
      <c r="R6" s="90" t="e">
        <f t="shared" si="12"/>
        <v>#DIV/0!</v>
      </c>
      <c r="S6" s="91" t="e">
        <f t="shared" si="13"/>
        <v>#DIV/0!</v>
      </c>
      <c r="T6" s="92" t="e">
        <f t="shared" si="14"/>
        <v>#DIV/0!</v>
      </c>
      <c r="U6" s="93"/>
      <c r="V6" s="90" t="e">
        <f t="shared" si="15"/>
        <v>#DIV/0!</v>
      </c>
      <c r="W6" s="90" t="e">
        <f t="shared" si="16"/>
        <v>#DIV/0!</v>
      </c>
      <c r="X6" s="91" t="e">
        <f t="shared" si="17"/>
        <v>#DIV/0!</v>
      </c>
      <c r="Y6" s="92" t="e">
        <f t="shared" si="18"/>
        <v>#DIV/0!</v>
      </c>
      <c r="Z6" s="93"/>
      <c r="AA6" s="90" t="e">
        <f t="shared" si="19"/>
        <v>#DIV/0!</v>
      </c>
      <c r="AB6" s="90" t="e">
        <f t="shared" si="20"/>
        <v>#DIV/0!</v>
      </c>
      <c r="AC6" s="91" t="e">
        <f t="shared" si="21"/>
        <v>#DIV/0!</v>
      </c>
      <c r="AD6" s="92" t="e">
        <f t="shared" si="22"/>
        <v>#DIV/0!</v>
      </c>
      <c r="AE6" s="93"/>
      <c r="AF6" s="90" t="e">
        <f t="shared" si="23"/>
        <v>#DIV/0!</v>
      </c>
      <c r="AG6" s="90" t="e">
        <f t="shared" si="24"/>
        <v>#DIV/0!</v>
      </c>
      <c r="AH6" s="91" t="e">
        <f t="shared" si="25"/>
        <v>#DIV/0!</v>
      </c>
      <c r="AI6" s="92" t="e">
        <f t="shared" si="26"/>
        <v>#DIV/0!</v>
      </c>
      <c r="AJ6" s="94" t="e">
        <f t="shared" si="27"/>
        <v>#DIV/0!</v>
      </c>
      <c r="AK6" s="95" t="e">
        <f t="shared" si="28"/>
        <v>#DIV/0!</v>
      </c>
      <c r="AL6" s="95" t="e">
        <f t="shared" si="29"/>
        <v>#DIV/0!</v>
      </c>
      <c r="AM6" s="96" t="e">
        <f t="shared" si="30"/>
        <v>#DIV/0!</v>
      </c>
      <c r="AN6" s="97" t="e">
        <f t="shared" si="31"/>
        <v>#DIV/0!</v>
      </c>
      <c r="AO6" s="93"/>
      <c r="AP6" s="90" t="e">
        <f t="shared" si="32"/>
        <v>#DIV/0!</v>
      </c>
      <c r="AQ6" s="90" t="e">
        <f t="shared" si="33"/>
        <v>#DIV/0!</v>
      </c>
      <c r="AR6" s="98" t="e">
        <f t="shared" si="34"/>
        <v>#DIV/0!</v>
      </c>
      <c r="AS6" s="99" t="e">
        <f t="shared" si="35"/>
        <v>#DIV/0!</v>
      </c>
      <c r="AT6" s="100"/>
      <c r="AU6" s="90" t="e">
        <f t="shared" si="36"/>
        <v>#DIV/0!</v>
      </c>
      <c r="AV6" s="90" t="e">
        <f t="shared" si="37"/>
        <v>#DIV/0!</v>
      </c>
      <c r="AW6" s="98" t="e">
        <f t="shared" si="38"/>
        <v>#DIV/0!</v>
      </c>
      <c r="AX6" s="99" t="e">
        <f t="shared" si="39"/>
        <v>#DIV/0!</v>
      </c>
      <c r="AY6" s="100"/>
      <c r="AZ6" s="90" t="e">
        <f t="shared" si="40"/>
        <v>#DIV/0!</v>
      </c>
      <c r="BA6" s="90" t="e">
        <f t="shared" si="41"/>
        <v>#DIV/0!</v>
      </c>
      <c r="BB6" s="98" t="e">
        <f t="shared" si="42"/>
        <v>#DIV/0!</v>
      </c>
      <c r="BC6" s="99" t="e">
        <f t="shared" si="43"/>
        <v>#DIV/0!</v>
      </c>
      <c r="BD6" s="100"/>
      <c r="BE6" s="90" t="e">
        <f t="shared" si="44"/>
        <v>#DIV/0!</v>
      </c>
      <c r="BF6" s="90" t="e">
        <f t="shared" si="45"/>
        <v>#DIV/0!</v>
      </c>
      <c r="BG6" s="98" t="e">
        <f t="shared" si="46"/>
        <v>#DIV/0!</v>
      </c>
      <c r="BH6" s="99" t="e">
        <f t="shared" si="47"/>
        <v>#DIV/0!</v>
      </c>
      <c r="BI6" s="93"/>
      <c r="BJ6" s="90" t="e">
        <f t="shared" si="48"/>
        <v>#DIV/0!</v>
      </c>
      <c r="BK6" s="90" t="e">
        <f t="shared" si="49"/>
        <v>#DIV/0!</v>
      </c>
      <c r="BL6" s="91" t="e">
        <f t="shared" si="50"/>
        <v>#DIV/0!</v>
      </c>
      <c r="BM6" s="92" t="e">
        <f t="shared" si="51"/>
        <v>#DIV/0!</v>
      </c>
      <c r="BN6" s="93"/>
      <c r="BO6" s="90" t="e">
        <f t="shared" si="52"/>
        <v>#DIV/0!</v>
      </c>
      <c r="BP6" s="90" t="e">
        <f t="shared" si="53"/>
        <v>#DIV/0!</v>
      </c>
      <c r="BQ6" s="91" t="e">
        <f t="shared" si="54"/>
        <v>#DIV/0!</v>
      </c>
      <c r="BR6" s="92" t="e">
        <f t="shared" si="55"/>
        <v>#DIV/0!</v>
      </c>
      <c r="BS6" s="93"/>
      <c r="BT6" s="90" t="e">
        <f t="shared" si="56"/>
        <v>#DIV/0!</v>
      </c>
      <c r="BU6" s="90" t="e">
        <f t="shared" si="57"/>
        <v>#DIV/0!</v>
      </c>
      <c r="BV6" s="91" t="e">
        <f t="shared" si="58"/>
        <v>#DIV/0!</v>
      </c>
      <c r="BW6" s="92" t="e">
        <f t="shared" si="59"/>
        <v>#DIV/0!</v>
      </c>
      <c r="BX6" s="101"/>
    </row>
    <row r="7" spans="1:76">
      <c r="A7" s="74">
        <v>3</v>
      </c>
      <c r="B7" s="85" t="e">
        <f>IF(C7="O",+'repartition des sièges'!C29,0)</f>
        <v>#DIV/0!</v>
      </c>
      <c r="C7" s="86" t="e">
        <f>'repartition des sièges'!G29</f>
        <v>#DIV/0!</v>
      </c>
      <c r="D7" s="87" t="e">
        <f t="shared" si="0"/>
        <v>#DIV/0!</v>
      </c>
      <c r="E7" s="88" t="e">
        <f t="shared" si="1"/>
        <v>#DIV/0!</v>
      </c>
      <c r="F7" s="89" t="e">
        <f t="shared" si="2"/>
        <v>#DIV/0!</v>
      </c>
      <c r="G7" s="90" t="e">
        <f t="shared" si="3"/>
        <v>#DIV/0!</v>
      </c>
      <c r="H7" s="90" t="e">
        <f t="shared" si="4"/>
        <v>#DIV/0!</v>
      </c>
      <c r="I7" s="91" t="e">
        <f t="shared" si="5"/>
        <v>#DIV/0!</v>
      </c>
      <c r="J7" s="92" t="e">
        <f t="shared" si="6"/>
        <v>#DIV/0!</v>
      </c>
      <c r="K7" s="93" t="e">
        <f t="shared" si="7"/>
        <v>#DIV/0!</v>
      </c>
      <c r="L7" s="90" t="e">
        <f t="shared" si="8"/>
        <v>#DIV/0!</v>
      </c>
      <c r="M7" s="90" t="e">
        <f t="shared" si="9"/>
        <v>#DIV/0!</v>
      </c>
      <c r="N7" s="91" t="e">
        <f>IF(L7=MAX($L$5:$L16),1,0)</f>
        <v>#DIV/0!</v>
      </c>
      <c r="O7" s="92" t="e">
        <f t="shared" si="10"/>
        <v>#DIV/0!</v>
      </c>
      <c r="P7" s="93"/>
      <c r="Q7" s="90" t="e">
        <f t="shared" si="11"/>
        <v>#DIV/0!</v>
      </c>
      <c r="R7" s="90" t="e">
        <f t="shared" si="12"/>
        <v>#DIV/0!</v>
      </c>
      <c r="S7" s="91" t="e">
        <f t="shared" si="13"/>
        <v>#DIV/0!</v>
      </c>
      <c r="T7" s="92" t="e">
        <f t="shared" si="14"/>
        <v>#DIV/0!</v>
      </c>
      <c r="U7" s="93"/>
      <c r="V7" s="90" t="e">
        <f t="shared" si="15"/>
        <v>#DIV/0!</v>
      </c>
      <c r="W7" s="90" t="e">
        <f t="shared" si="16"/>
        <v>#DIV/0!</v>
      </c>
      <c r="X7" s="91" t="e">
        <f t="shared" si="17"/>
        <v>#DIV/0!</v>
      </c>
      <c r="Y7" s="92" t="e">
        <f t="shared" si="18"/>
        <v>#DIV/0!</v>
      </c>
      <c r="Z7" s="93"/>
      <c r="AA7" s="90" t="e">
        <f t="shared" si="19"/>
        <v>#DIV/0!</v>
      </c>
      <c r="AB7" s="90" t="e">
        <f t="shared" si="20"/>
        <v>#DIV/0!</v>
      </c>
      <c r="AC7" s="91" t="e">
        <f t="shared" si="21"/>
        <v>#DIV/0!</v>
      </c>
      <c r="AD7" s="92" t="e">
        <f t="shared" si="22"/>
        <v>#DIV/0!</v>
      </c>
      <c r="AE7" s="93"/>
      <c r="AF7" s="90" t="e">
        <f t="shared" si="23"/>
        <v>#DIV/0!</v>
      </c>
      <c r="AG7" s="90" t="e">
        <f t="shared" si="24"/>
        <v>#DIV/0!</v>
      </c>
      <c r="AH7" s="91" t="e">
        <f t="shared" si="25"/>
        <v>#DIV/0!</v>
      </c>
      <c r="AI7" s="92" t="e">
        <f t="shared" si="26"/>
        <v>#DIV/0!</v>
      </c>
      <c r="AJ7" s="94" t="e">
        <f t="shared" si="27"/>
        <v>#DIV/0!</v>
      </c>
      <c r="AK7" s="95" t="e">
        <f t="shared" si="28"/>
        <v>#DIV/0!</v>
      </c>
      <c r="AL7" s="95" t="e">
        <f t="shared" si="29"/>
        <v>#DIV/0!</v>
      </c>
      <c r="AM7" s="96" t="e">
        <f t="shared" si="30"/>
        <v>#DIV/0!</v>
      </c>
      <c r="AN7" s="97" t="e">
        <f t="shared" si="31"/>
        <v>#DIV/0!</v>
      </c>
      <c r="AO7" s="93"/>
      <c r="AP7" s="90" t="e">
        <f t="shared" si="32"/>
        <v>#DIV/0!</v>
      </c>
      <c r="AQ7" s="90" t="e">
        <f t="shared" si="33"/>
        <v>#DIV/0!</v>
      </c>
      <c r="AR7" s="98" t="e">
        <f t="shared" si="34"/>
        <v>#DIV/0!</v>
      </c>
      <c r="AS7" s="99" t="e">
        <f t="shared" si="35"/>
        <v>#DIV/0!</v>
      </c>
      <c r="AT7" s="100"/>
      <c r="AU7" s="90" t="e">
        <f t="shared" si="36"/>
        <v>#DIV/0!</v>
      </c>
      <c r="AV7" s="90" t="e">
        <f t="shared" si="37"/>
        <v>#DIV/0!</v>
      </c>
      <c r="AW7" s="98" t="e">
        <f t="shared" si="38"/>
        <v>#DIV/0!</v>
      </c>
      <c r="AX7" s="99" t="e">
        <f t="shared" si="39"/>
        <v>#DIV/0!</v>
      </c>
      <c r="AY7" s="100"/>
      <c r="AZ7" s="90" t="e">
        <f t="shared" si="40"/>
        <v>#DIV/0!</v>
      </c>
      <c r="BA7" s="90" t="e">
        <f t="shared" si="41"/>
        <v>#DIV/0!</v>
      </c>
      <c r="BB7" s="98" t="e">
        <f t="shared" si="42"/>
        <v>#DIV/0!</v>
      </c>
      <c r="BC7" s="99" t="e">
        <f t="shared" si="43"/>
        <v>#DIV/0!</v>
      </c>
      <c r="BD7" s="100"/>
      <c r="BE7" s="90" t="e">
        <f t="shared" si="44"/>
        <v>#DIV/0!</v>
      </c>
      <c r="BF7" s="90" t="e">
        <f t="shared" si="45"/>
        <v>#DIV/0!</v>
      </c>
      <c r="BG7" s="98" t="e">
        <f t="shared" si="46"/>
        <v>#DIV/0!</v>
      </c>
      <c r="BH7" s="99" t="e">
        <f t="shared" si="47"/>
        <v>#DIV/0!</v>
      </c>
      <c r="BI7" s="93"/>
      <c r="BJ7" s="90" t="e">
        <f t="shared" si="48"/>
        <v>#DIV/0!</v>
      </c>
      <c r="BK7" s="90" t="e">
        <f t="shared" si="49"/>
        <v>#DIV/0!</v>
      </c>
      <c r="BL7" s="91" t="e">
        <f t="shared" si="50"/>
        <v>#DIV/0!</v>
      </c>
      <c r="BM7" s="92" t="e">
        <f t="shared" si="51"/>
        <v>#DIV/0!</v>
      </c>
      <c r="BN7" s="93"/>
      <c r="BO7" s="90" t="e">
        <f t="shared" si="52"/>
        <v>#DIV/0!</v>
      </c>
      <c r="BP7" s="90" t="e">
        <f t="shared" si="53"/>
        <v>#DIV/0!</v>
      </c>
      <c r="BQ7" s="91" t="e">
        <f t="shared" si="54"/>
        <v>#DIV/0!</v>
      </c>
      <c r="BR7" s="92" t="e">
        <f t="shared" si="55"/>
        <v>#DIV/0!</v>
      </c>
      <c r="BS7" s="93"/>
      <c r="BT7" s="90" t="e">
        <f t="shared" si="56"/>
        <v>#DIV/0!</v>
      </c>
      <c r="BU7" s="90" t="e">
        <f t="shared" si="57"/>
        <v>#DIV/0!</v>
      </c>
      <c r="BV7" s="91" t="e">
        <f t="shared" si="58"/>
        <v>#DIV/0!</v>
      </c>
      <c r="BW7" s="92" t="e">
        <f t="shared" si="59"/>
        <v>#DIV/0!</v>
      </c>
      <c r="BX7" s="101"/>
    </row>
    <row r="8" spans="1:76">
      <c r="A8" s="74">
        <v>4</v>
      </c>
      <c r="B8" s="85" t="e">
        <f>IF(C8="O",+'repartition des sièges'!C30,0)</f>
        <v>#DIV/0!</v>
      </c>
      <c r="C8" s="86" t="e">
        <f>'repartition des sièges'!G30</f>
        <v>#DIV/0!</v>
      </c>
      <c r="D8" s="87" t="e">
        <f t="shared" si="0"/>
        <v>#DIV/0!</v>
      </c>
      <c r="E8" s="88" t="e">
        <f t="shared" si="1"/>
        <v>#DIV/0!</v>
      </c>
      <c r="F8" s="89" t="e">
        <f t="shared" si="2"/>
        <v>#DIV/0!</v>
      </c>
      <c r="G8" s="90" t="e">
        <f t="shared" si="3"/>
        <v>#DIV/0!</v>
      </c>
      <c r="H8" s="90" t="e">
        <f t="shared" si="4"/>
        <v>#DIV/0!</v>
      </c>
      <c r="I8" s="91" t="e">
        <f t="shared" si="5"/>
        <v>#DIV/0!</v>
      </c>
      <c r="J8" s="92" t="e">
        <f t="shared" si="6"/>
        <v>#DIV/0!</v>
      </c>
      <c r="K8" s="93" t="e">
        <f t="shared" si="7"/>
        <v>#DIV/0!</v>
      </c>
      <c r="L8" s="90" t="e">
        <f t="shared" si="8"/>
        <v>#DIV/0!</v>
      </c>
      <c r="M8" s="90" t="e">
        <f t="shared" si="9"/>
        <v>#DIV/0!</v>
      </c>
      <c r="N8" s="91" t="e">
        <f>IF(L8=MAX($L$5:$L17),1,0)</f>
        <v>#DIV/0!</v>
      </c>
      <c r="O8" s="92" t="e">
        <f t="shared" si="10"/>
        <v>#DIV/0!</v>
      </c>
      <c r="P8" s="93"/>
      <c r="Q8" s="90" t="e">
        <f t="shared" si="11"/>
        <v>#DIV/0!</v>
      </c>
      <c r="R8" s="90" t="e">
        <f t="shared" si="12"/>
        <v>#DIV/0!</v>
      </c>
      <c r="S8" s="91" t="e">
        <f t="shared" si="13"/>
        <v>#DIV/0!</v>
      </c>
      <c r="T8" s="92" t="e">
        <f t="shared" si="14"/>
        <v>#DIV/0!</v>
      </c>
      <c r="U8" s="93"/>
      <c r="V8" s="90" t="e">
        <f t="shared" si="15"/>
        <v>#DIV/0!</v>
      </c>
      <c r="W8" s="90" t="e">
        <f t="shared" si="16"/>
        <v>#DIV/0!</v>
      </c>
      <c r="X8" s="91" t="e">
        <f t="shared" si="17"/>
        <v>#DIV/0!</v>
      </c>
      <c r="Y8" s="92" t="e">
        <f t="shared" si="18"/>
        <v>#DIV/0!</v>
      </c>
      <c r="Z8" s="93"/>
      <c r="AA8" s="90" t="e">
        <f t="shared" si="19"/>
        <v>#DIV/0!</v>
      </c>
      <c r="AB8" s="90" t="e">
        <f t="shared" si="20"/>
        <v>#DIV/0!</v>
      </c>
      <c r="AC8" s="91" t="e">
        <f t="shared" si="21"/>
        <v>#DIV/0!</v>
      </c>
      <c r="AD8" s="92" t="e">
        <f t="shared" si="22"/>
        <v>#DIV/0!</v>
      </c>
      <c r="AE8" s="93"/>
      <c r="AF8" s="90" t="e">
        <f t="shared" si="23"/>
        <v>#DIV/0!</v>
      </c>
      <c r="AG8" s="90" t="e">
        <f t="shared" si="24"/>
        <v>#DIV/0!</v>
      </c>
      <c r="AH8" s="91" t="e">
        <f t="shared" si="25"/>
        <v>#DIV/0!</v>
      </c>
      <c r="AI8" s="92" t="e">
        <f t="shared" si="26"/>
        <v>#DIV/0!</v>
      </c>
      <c r="AJ8" s="94" t="e">
        <f t="shared" si="27"/>
        <v>#DIV/0!</v>
      </c>
      <c r="AK8" s="95" t="e">
        <f t="shared" si="28"/>
        <v>#DIV/0!</v>
      </c>
      <c r="AL8" s="95" t="e">
        <f t="shared" si="29"/>
        <v>#DIV/0!</v>
      </c>
      <c r="AM8" s="96" t="e">
        <f t="shared" si="30"/>
        <v>#DIV/0!</v>
      </c>
      <c r="AN8" s="97" t="e">
        <f t="shared" si="31"/>
        <v>#DIV/0!</v>
      </c>
      <c r="AO8" s="93"/>
      <c r="AP8" s="90" t="e">
        <f t="shared" si="32"/>
        <v>#DIV/0!</v>
      </c>
      <c r="AQ8" s="90" t="e">
        <f t="shared" si="33"/>
        <v>#DIV/0!</v>
      </c>
      <c r="AR8" s="98" t="e">
        <f t="shared" si="34"/>
        <v>#DIV/0!</v>
      </c>
      <c r="AS8" s="99" t="e">
        <f t="shared" si="35"/>
        <v>#DIV/0!</v>
      </c>
      <c r="AT8" s="100"/>
      <c r="AU8" s="90" t="e">
        <f t="shared" si="36"/>
        <v>#DIV/0!</v>
      </c>
      <c r="AV8" s="90" t="e">
        <f t="shared" si="37"/>
        <v>#DIV/0!</v>
      </c>
      <c r="AW8" s="98" t="e">
        <f t="shared" si="38"/>
        <v>#DIV/0!</v>
      </c>
      <c r="AX8" s="99" t="e">
        <f t="shared" si="39"/>
        <v>#DIV/0!</v>
      </c>
      <c r="AY8" s="100"/>
      <c r="AZ8" s="90" t="e">
        <f t="shared" si="40"/>
        <v>#DIV/0!</v>
      </c>
      <c r="BA8" s="90" t="e">
        <f t="shared" si="41"/>
        <v>#DIV/0!</v>
      </c>
      <c r="BB8" s="98" t="e">
        <f t="shared" si="42"/>
        <v>#DIV/0!</v>
      </c>
      <c r="BC8" s="99" t="e">
        <f t="shared" si="43"/>
        <v>#DIV/0!</v>
      </c>
      <c r="BD8" s="100"/>
      <c r="BE8" s="90" t="e">
        <f t="shared" si="44"/>
        <v>#DIV/0!</v>
      </c>
      <c r="BF8" s="90" t="e">
        <f t="shared" si="45"/>
        <v>#DIV/0!</v>
      </c>
      <c r="BG8" s="98" t="e">
        <f t="shared" si="46"/>
        <v>#DIV/0!</v>
      </c>
      <c r="BH8" s="99" t="e">
        <f t="shared" si="47"/>
        <v>#DIV/0!</v>
      </c>
      <c r="BI8" s="93"/>
      <c r="BJ8" s="90" t="e">
        <f t="shared" si="48"/>
        <v>#DIV/0!</v>
      </c>
      <c r="BK8" s="90" t="e">
        <f t="shared" si="49"/>
        <v>#DIV/0!</v>
      </c>
      <c r="BL8" s="91" t="e">
        <f t="shared" si="50"/>
        <v>#DIV/0!</v>
      </c>
      <c r="BM8" s="92" t="e">
        <f t="shared" si="51"/>
        <v>#DIV/0!</v>
      </c>
      <c r="BN8" s="93"/>
      <c r="BO8" s="90" t="e">
        <f t="shared" si="52"/>
        <v>#DIV/0!</v>
      </c>
      <c r="BP8" s="90" t="e">
        <f t="shared" si="53"/>
        <v>#DIV/0!</v>
      </c>
      <c r="BQ8" s="91" t="e">
        <f t="shared" si="54"/>
        <v>#DIV/0!</v>
      </c>
      <c r="BR8" s="92" t="e">
        <f t="shared" si="55"/>
        <v>#DIV/0!</v>
      </c>
      <c r="BS8" s="93"/>
      <c r="BT8" s="90" t="e">
        <f t="shared" si="56"/>
        <v>#DIV/0!</v>
      </c>
      <c r="BU8" s="90" t="e">
        <f t="shared" si="57"/>
        <v>#DIV/0!</v>
      </c>
      <c r="BV8" s="91" t="e">
        <f t="shared" si="58"/>
        <v>#DIV/0!</v>
      </c>
      <c r="BW8" s="92" t="e">
        <f t="shared" si="59"/>
        <v>#DIV/0!</v>
      </c>
      <c r="BX8" s="101"/>
    </row>
    <row r="9" spans="1:76">
      <c r="A9" s="74">
        <v>5</v>
      </c>
      <c r="B9" s="85" t="e">
        <f>IF(C9="O",+'repartition des sièges'!C31,0)</f>
        <v>#DIV/0!</v>
      </c>
      <c r="C9" s="86" t="e">
        <f>'repartition des sièges'!G31</f>
        <v>#DIV/0!</v>
      </c>
      <c r="D9" s="87" t="e">
        <f t="shared" si="0"/>
        <v>#DIV/0!</v>
      </c>
      <c r="E9" s="88" t="e">
        <f t="shared" si="1"/>
        <v>#DIV/0!</v>
      </c>
      <c r="F9" s="89" t="e">
        <f t="shared" si="2"/>
        <v>#DIV/0!</v>
      </c>
      <c r="G9" s="90" t="e">
        <f t="shared" si="3"/>
        <v>#DIV/0!</v>
      </c>
      <c r="H9" s="90" t="e">
        <f t="shared" si="4"/>
        <v>#DIV/0!</v>
      </c>
      <c r="I9" s="91" t="e">
        <f t="shared" si="5"/>
        <v>#DIV/0!</v>
      </c>
      <c r="J9" s="92" t="e">
        <f t="shared" si="6"/>
        <v>#DIV/0!</v>
      </c>
      <c r="K9" s="93" t="e">
        <f t="shared" si="7"/>
        <v>#DIV/0!</v>
      </c>
      <c r="L9" s="90" t="e">
        <f t="shared" si="8"/>
        <v>#DIV/0!</v>
      </c>
      <c r="M9" s="90" t="e">
        <f t="shared" si="9"/>
        <v>#DIV/0!</v>
      </c>
      <c r="N9" s="91" t="e">
        <f>IF(L9=MAX($L$5:$L18),1,0)</f>
        <v>#DIV/0!</v>
      </c>
      <c r="O9" s="92" t="e">
        <f t="shared" si="10"/>
        <v>#DIV/0!</v>
      </c>
      <c r="P9" s="93"/>
      <c r="Q9" s="90" t="e">
        <f t="shared" si="11"/>
        <v>#DIV/0!</v>
      </c>
      <c r="R9" s="90" t="e">
        <f t="shared" si="12"/>
        <v>#DIV/0!</v>
      </c>
      <c r="S9" s="91" t="e">
        <f t="shared" si="13"/>
        <v>#DIV/0!</v>
      </c>
      <c r="T9" s="92" t="e">
        <f t="shared" si="14"/>
        <v>#DIV/0!</v>
      </c>
      <c r="U9" s="93"/>
      <c r="V9" s="90" t="e">
        <f t="shared" si="15"/>
        <v>#DIV/0!</v>
      </c>
      <c r="W9" s="90" t="e">
        <f t="shared" si="16"/>
        <v>#DIV/0!</v>
      </c>
      <c r="X9" s="91" t="e">
        <f t="shared" si="17"/>
        <v>#DIV/0!</v>
      </c>
      <c r="Y9" s="92" t="e">
        <f t="shared" si="18"/>
        <v>#DIV/0!</v>
      </c>
      <c r="Z9" s="93"/>
      <c r="AA9" s="90" t="e">
        <f t="shared" si="19"/>
        <v>#DIV/0!</v>
      </c>
      <c r="AB9" s="90" t="e">
        <f t="shared" si="20"/>
        <v>#DIV/0!</v>
      </c>
      <c r="AC9" s="91" t="e">
        <f t="shared" si="21"/>
        <v>#DIV/0!</v>
      </c>
      <c r="AD9" s="92" t="e">
        <f t="shared" si="22"/>
        <v>#DIV/0!</v>
      </c>
      <c r="AE9" s="93"/>
      <c r="AF9" s="90" t="e">
        <f t="shared" si="23"/>
        <v>#DIV/0!</v>
      </c>
      <c r="AG9" s="90" t="e">
        <f t="shared" si="24"/>
        <v>#DIV/0!</v>
      </c>
      <c r="AH9" s="91" t="e">
        <f t="shared" si="25"/>
        <v>#DIV/0!</v>
      </c>
      <c r="AI9" s="92" t="e">
        <f t="shared" si="26"/>
        <v>#DIV/0!</v>
      </c>
      <c r="AJ9" s="94" t="e">
        <f t="shared" si="27"/>
        <v>#DIV/0!</v>
      </c>
      <c r="AK9" s="95" t="e">
        <f t="shared" si="28"/>
        <v>#DIV/0!</v>
      </c>
      <c r="AL9" s="95" t="e">
        <f t="shared" si="29"/>
        <v>#DIV/0!</v>
      </c>
      <c r="AM9" s="96" t="e">
        <f t="shared" si="30"/>
        <v>#DIV/0!</v>
      </c>
      <c r="AN9" s="97" t="e">
        <f t="shared" si="31"/>
        <v>#DIV/0!</v>
      </c>
      <c r="AO9" s="93"/>
      <c r="AP9" s="90" t="e">
        <f t="shared" si="32"/>
        <v>#DIV/0!</v>
      </c>
      <c r="AQ9" s="90" t="e">
        <f t="shared" si="33"/>
        <v>#DIV/0!</v>
      </c>
      <c r="AR9" s="98" t="e">
        <f t="shared" si="34"/>
        <v>#DIV/0!</v>
      </c>
      <c r="AS9" s="99" t="e">
        <f t="shared" si="35"/>
        <v>#DIV/0!</v>
      </c>
      <c r="AT9" s="100"/>
      <c r="AU9" s="90" t="e">
        <f t="shared" si="36"/>
        <v>#DIV/0!</v>
      </c>
      <c r="AV9" s="90" t="e">
        <f t="shared" si="37"/>
        <v>#DIV/0!</v>
      </c>
      <c r="AW9" s="98" t="e">
        <f t="shared" si="38"/>
        <v>#DIV/0!</v>
      </c>
      <c r="AX9" s="99" t="e">
        <f t="shared" si="39"/>
        <v>#DIV/0!</v>
      </c>
      <c r="AY9" s="100"/>
      <c r="AZ9" s="90" t="e">
        <f t="shared" si="40"/>
        <v>#DIV/0!</v>
      </c>
      <c r="BA9" s="90" t="e">
        <f t="shared" si="41"/>
        <v>#DIV/0!</v>
      </c>
      <c r="BB9" s="98" t="e">
        <f t="shared" si="42"/>
        <v>#DIV/0!</v>
      </c>
      <c r="BC9" s="99" t="e">
        <f t="shared" si="43"/>
        <v>#DIV/0!</v>
      </c>
      <c r="BD9" s="100"/>
      <c r="BE9" s="90" t="e">
        <f t="shared" si="44"/>
        <v>#DIV/0!</v>
      </c>
      <c r="BF9" s="90" t="e">
        <f t="shared" si="45"/>
        <v>#DIV/0!</v>
      </c>
      <c r="BG9" s="98" t="e">
        <f t="shared" si="46"/>
        <v>#DIV/0!</v>
      </c>
      <c r="BH9" s="99" t="e">
        <f t="shared" si="47"/>
        <v>#DIV/0!</v>
      </c>
      <c r="BI9" s="93"/>
      <c r="BJ9" s="90" t="e">
        <f t="shared" si="48"/>
        <v>#DIV/0!</v>
      </c>
      <c r="BK9" s="90" t="e">
        <f t="shared" si="49"/>
        <v>#DIV/0!</v>
      </c>
      <c r="BL9" s="91" t="e">
        <f t="shared" si="50"/>
        <v>#DIV/0!</v>
      </c>
      <c r="BM9" s="92" t="e">
        <f t="shared" si="51"/>
        <v>#DIV/0!</v>
      </c>
      <c r="BN9" s="93"/>
      <c r="BO9" s="90" t="e">
        <f t="shared" si="52"/>
        <v>#DIV/0!</v>
      </c>
      <c r="BP9" s="90" t="e">
        <f t="shared" si="53"/>
        <v>#DIV/0!</v>
      </c>
      <c r="BQ9" s="91" t="e">
        <f t="shared" si="54"/>
        <v>#DIV/0!</v>
      </c>
      <c r="BR9" s="92" t="e">
        <f t="shared" si="55"/>
        <v>#DIV/0!</v>
      </c>
      <c r="BS9" s="93"/>
      <c r="BT9" s="90" t="e">
        <f t="shared" si="56"/>
        <v>#DIV/0!</v>
      </c>
      <c r="BU9" s="90" t="e">
        <f t="shared" si="57"/>
        <v>#DIV/0!</v>
      </c>
      <c r="BV9" s="91" t="e">
        <f t="shared" si="58"/>
        <v>#DIV/0!</v>
      </c>
      <c r="BW9" s="92" t="e">
        <f t="shared" si="59"/>
        <v>#DIV/0!</v>
      </c>
      <c r="BX9" s="101"/>
    </row>
    <row r="10" spans="1:76">
      <c r="A10" s="74">
        <v>6</v>
      </c>
      <c r="B10" s="85" t="e">
        <f>IF(C10="O",+'repartition des sièges'!C32,0)</f>
        <v>#DIV/0!</v>
      </c>
      <c r="C10" s="86" t="e">
        <f>'repartition des sièges'!G32</f>
        <v>#DIV/0!</v>
      </c>
      <c r="D10" s="87" t="e">
        <f t="shared" si="0"/>
        <v>#DIV/0!</v>
      </c>
      <c r="E10" s="88" t="e">
        <f t="shared" si="1"/>
        <v>#DIV/0!</v>
      </c>
      <c r="F10" s="89" t="e">
        <f t="shared" si="2"/>
        <v>#DIV/0!</v>
      </c>
      <c r="G10" s="90" t="e">
        <f t="shared" si="3"/>
        <v>#DIV/0!</v>
      </c>
      <c r="H10" s="90" t="e">
        <f t="shared" si="4"/>
        <v>#DIV/0!</v>
      </c>
      <c r="I10" s="91" t="e">
        <f t="shared" si="5"/>
        <v>#DIV/0!</v>
      </c>
      <c r="J10" s="92" t="e">
        <f t="shared" si="6"/>
        <v>#DIV/0!</v>
      </c>
      <c r="K10" s="93" t="e">
        <f t="shared" si="7"/>
        <v>#DIV/0!</v>
      </c>
      <c r="L10" s="90" t="e">
        <f t="shared" si="8"/>
        <v>#DIV/0!</v>
      </c>
      <c r="M10" s="90" t="e">
        <f t="shared" si="9"/>
        <v>#DIV/0!</v>
      </c>
      <c r="N10" s="91" t="e">
        <f>IF(L10=MAX($L$5:$L19),1,0)</f>
        <v>#DIV/0!</v>
      </c>
      <c r="O10" s="92" t="e">
        <f t="shared" si="10"/>
        <v>#DIV/0!</v>
      </c>
      <c r="P10" s="93"/>
      <c r="Q10" s="90" t="e">
        <f t="shared" si="11"/>
        <v>#DIV/0!</v>
      </c>
      <c r="R10" s="90" t="e">
        <f t="shared" si="12"/>
        <v>#DIV/0!</v>
      </c>
      <c r="S10" s="91" t="e">
        <f t="shared" si="13"/>
        <v>#DIV/0!</v>
      </c>
      <c r="T10" s="92" t="e">
        <f t="shared" si="14"/>
        <v>#DIV/0!</v>
      </c>
      <c r="U10" s="93"/>
      <c r="V10" s="90" t="e">
        <f t="shared" si="15"/>
        <v>#DIV/0!</v>
      </c>
      <c r="W10" s="90" t="e">
        <f t="shared" si="16"/>
        <v>#DIV/0!</v>
      </c>
      <c r="X10" s="91" t="e">
        <f t="shared" si="17"/>
        <v>#DIV/0!</v>
      </c>
      <c r="Y10" s="92" t="e">
        <f t="shared" si="18"/>
        <v>#DIV/0!</v>
      </c>
      <c r="Z10" s="93"/>
      <c r="AA10" s="90" t="e">
        <f t="shared" si="19"/>
        <v>#DIV/0!</v>
      </c>
      <c r="AB10" s="90" t="e">
        <f t="shared" si="20"/>
        <v>#DIV/0!</v>
      </c>
      <c r="AC10" s="91" t="e">
        <f t="shared" si="21"/>
        <v>#DIV/0!</v>
      </c>
      <c r="AD10" s="92" t="e">
        <f t="shared" si="22"/>
        <v>#DIV/0!</v>
      </c>
      <c r="AE10" s="93"/>
      <c r="AF10" s="90" t="e">
        <f t="shared" si="23"/>
        <v>#DIV/0!</v>
      </c>
      <c r="AG10" s="90" t="e">
        <f t="shared" si="24"/>
        <v>#DIV/0!</v>
      </c>
      <c r="AH10" s="91" t="e">
        <f t="shared" si="25"/>
        <v>#DIV/0!</v>
      </c>
      <c r="AI10" s="92" t="e">
        <f t="shared" si="26"/>
        <v>#DIV/0!</v>
      </c>
      <c r="AJ10" s="94" t="e">
        <f t="shared" si="27"/>
        <v>#DIV/0!</v>
      </c>
      <c r="AK10" s="95" t="e">
        <f t="shared" si="28"/>
        <v>#DIV/0!</v>
      </c>
      <c r="AL10" s="95" t="e">
        <f t="shared" si="29"/>
        <v>#DIV/0!</v>
      </c>
      <c r="AM10" s="96" t="e">
        <f t="shared" si="30"/>
        <v>#DIV/0!</v>
      </c>
      <c r="AN10" s="97" t="e">
        <f t="shared" si="31"/>
        <v>#DIV/0!</v>
      </c>
      <c r="AO10" s="93"/>
      <c r="AP10" s="90" t="e">
        <f t="shared" si="32"/>
        <v>#DIV/0!</v>
      </c>
      <c r="AQ10" s="90" t="e">
        <f t="shared" si="33"/>
        <v>#DIV/0!</v>
      </c>
      <c r="AR10" s="98" t="e">
        <f t="shared" si="34"/>
        <v>#DIV/0!</v>
      </c>
      <c r="AS10" s="99" t="e">
        <f t="shared" si="35"/>
        <v>#DIV/0!</v>
      </c>
      <c r="AT10" s="100"/>
      <c r="AU10" s="90" t="e">
        <f t="shared" si="36"/>
        <v>#DIV/0!</v>
      </c>
      <c r="AV10" s="90" t="e">
        <f t="shared" si="37"/>
        <v>#DIV/0!</v>
      </c>
      <c r="AW10" s="98" t="e">
        <f t="shared" si="38"/>
        <v>#DIV/0!</v>
      </c>
      <c r="AX10" s="99" t="e">
        <f t="shared" si="39"/>
        <v>#DIV/0!</v>
      </c>
      <c r="AY10" s="100"/>
      <c r="AZ10" s="90" t="e">
        <f t="shared" si="40"/>
        <v>#DIV/0!</v>
      </c>
      <c r="BA10" s="90" t="e">
        <f t="shared" si="41"/>
        <v>#DIV/0!</v>
      </c>
      <c r="BB10" s="98" t="e">
        <f t="shared" si="42"/>
        <v>#DIV/0!</v>
      </c>
      <c r="BC10" s="99" t="e">
        <f t="shared" si="43"/>
        <v>#DIV/0!</v>
      </c>
      <c r="BD10" s="100"/>
      <c r="BE10" s="90" t="e">
        <f t="shared" si="44"/>
        <v>#DIV/0!</v>
      </c>
      <c r="BF10" s="90" t="e">
        <f t="shared" si="45"/>
        <v>#DIV/0!</v>
      </c>
      <c r="BG10" s="98" t="e">
        <f t="shared" si="46"/>
        <v>#DIV/0!</v>
      </c>
      <c r="BH10" s="99" t="e">
        <f t="shared" si="47"/>
        <v>#DIV/0!</v>
      </c>
      <c r="BI10" s="93"/>
      <c r="BJ10" s="90" t="e">
        <f t="shared" si="48"/>
        <v>#DIV/0!</v>
      </c>
      <c r="BK10" s="90" t="e">
        <f t="shared" si="49"/>
        <v>#DIV/0!</v>
      </c>
      <c r="BL10" s="91" t="e">
        <f t="shared" si="50"/>
        <v>#DIV/0!</v>
      </c>
      <c r="BM10" s="92" t="e">
        <f t="shared" si="51"/>
        <v>#DIV/0!</v>
      </c>
      <c r="BN10" s="93"/>
      <c r="BO10" s="90" t="e">
        <f t="shared" si="52"/>
        <v>#DIV/0!</v>
      </c>
      <c r="BP10" s="90" t="e">
        <f t="shared" si="53"/>
        <v>#DIV/0!</v>
      </c>
      <c r="BQ10" s="91" t="e">
        <f t="shared" si="54"/>
        <v>#DIV/0!</v>
      </c>
      <c r="BR10" s="92" t="e">
        <f t="shared" si="55"/>
        <v>#DIV/0!</v>
      </c>
      <c r="BS10" s="93"/>
      <c r="BT10" s="90" t="e">
        <f t="shared" si="56"/>
        <v>#DIV/0!</v>
      </c>
      <c r="BU10" s="90" t="e">
        <f t="shared" si="57"/>
        <v>#DIV/0!</v>
      </c>
      <c r="BV10" s="91" t="e">
        <f t="shared" si="58"/>
        <v>#DIV/0!</v>
      </c>
      <c r="BW10" s="92" t="e">
        <f t="shared" si="59"/>
        <v>#DIV/0!</v>
      </c>
      <c r="BX10" s="101"/>
    </row>
    <row r="11" spans="1:76">
      <c r="A11" s="74">
        <v>7</v>
      </c>
      <c r="B11" s="85" t="e">
        <f>IF(C11="O",+'repartition des sièges'!C33,0)</f>
        <v>#DIV/0!</v>
      </c>
      <c r="C11" s="86" t="e">
        <f>'repartition des sièges'!G33</f>
        <v>#DIV/0!</v>
      </c>
      <c r="D11" s="87" t="e">
        <f t="shared" si="0"/>
        <v>#DIV/0!</v>
      </c>
      <c r="E11" s="88" t="e">
        <f t="shared" si="1"/>
        <v>#DIV/0!</v>
      </c>
      <c r="F11" s="89" t="e">
        <f t="shared" si="2"/>
        <v>#DIV/0!</v>
      </c>
      <c r="G11" s="90" t="e">
        <f t="shared" si="3"/>
        <v>#DIV/0!</v>
      </c>
      <c r="H11" s="90" t="e">
        <f t="shared" si="4"/>
        <v>#DIV/0!</v>
      </c>
      <c r="I11" s="91" t="e">
        <f t="shared" si="5"/>
        <v>#DIV/0!</v>
      </c>
      <c r="J11" s="92" t="e">
        <f t="shared" si="6"/>
        <v>#DIV/0!</v>
      </c>
      <c r="K11" s="93" t="e">
        <f t="shared" si="7"/>
        <v>#DIV/0!</v>
      </c>
      <c r="L11" s="90" t="e">
        <f t="shared" si="8"/>
        <v>#DIV/0!</v>
      </c>
      <c r="M11" s="90" t="e">
        <f t="shared" si="9"/>
        <v>#DIV/0!</v>
      </c>
      <c r="N11" s="91" t="e">
        <f>IF(L11=MAX($L$5:$L19),1,0)</f>
        <v>#DIV/0!</v>
      </c>
      <c r="O11" s="92" t="e">
        <f t="shared" si="10"/>
        <v>#DIV/0!</v>
      </c>
      <c r="P11" s="93"/>
      <c r="Q11" s="90" t="e">
        <f t="shared" si="11"/>
        <v>#DIV/0!</v>
      </c>
      <c r="R11" s="90" t="e">
        <f t="shared" si="12"/>
        <v>#DIV/0!</v>
      </c>
      <c r="S11" s="91" t="e">
        <f t="shared" si="13"/>
        <v>#DIV/0!</v>
      </c>
      <c r="T11" s="92" t="e">
        <f t="shared" si="14"/>
        <v>#DIV/0!</v>
      </c>
      <c r="U11" s="93"/>
      <c r="V11" s="90" t="e">
        <f t="shared" si="15"/>
        <v>#DIV/0!</v>
      </c>
      <c r="W11" s="90" t="e">
        <f t="shared" si="16"/>
        <v>#DIV/0!</v>
      </c>
      <c r="X11" s="91" t="e">
        <f t="shared" si="17"/>
        <v>#DIV/0!</v>
      </c>
      <c r="Y11" s="92" t="e">
        <f t="shared" si="18"/>
        <v>#DIV/0!</v>
      </c>
      <c r="Z11" s="93"/>
      <c r="AA11" s="90" t="e">
        <f t="shared" si="19"/>
        <v>#DIV/0!</v>
      </c>
      <c r="AB11" s="90" t="e">
        <f t="shared" si="20"/>
        <v>#DIV/0!</v>
      </c>
      <c r="AC11" s="91" t="e">
        <f t="shared" si="21"/>
        <v>#DIV/0!</v>
      </c>
      <c r="AD11" s="92" t="e">
        <f t="shared" si="22"/>
        <v>#DIV/0!</v>
      </c>
      <c r="AE11" s="93"/>
      <c r="AF11" s="90" t="e">
        <f t="shared" si="23"/>
        <v>#DIV/0!</v>
      </c>
      <c r="AG11" s="90" t="e">
        <f t="shared" si="24"/>
        <v>#DIV/0!</v>
      </c>
      <c r="AH11" s="91" t="e">
        <f t="shared" si="25"/>
        <v>#DIV/0!</v>
      </c>
      <c r="AI11" s="92" t="e">
        <f t="shared" si="26"/>
        <v>#DIV/0!</v>
      </c>
      <c r="AJ11" s="94" t="e">
        <f t="shared" si="27"/>
        <v>#DIV/0!</v>
      </c>
      <c r="AK11" s="95" t="e">
        <f t="shared" si="28"/>
        <v>#DIV/0!</v>
      </c>
      <c r="AL11" s="95" t="e">
        <f t="shared" si="29"/>
        <v>#DIV/0!</v>
      </c>
      <c r="AM11" s="96" t="e">
        <f t="shared" si="30"/>
        <v>#DIV/0!</v>
      </c>
      <c r="AN11" s="97" t="e">
        <f t="shared" si="31"/>
        <v>#DIV/0!</v>
      </c>
      <c r="AO11" s="93"/>
      <c r="AP11" s="90" t="e">
        <f t="shared" si="32"/>
        <v>#DIV/0!</v>
      </c>
      <c r="AQ11" s="90" t="e">
        <f t="shared" si="33"/>
        <v>#DIV/0!</v>
      </c>
      <c r="AR11" s="98" t="e">
        <f t="shared" si="34"/>
        <v>#DIV/0!</v>
      </c>
      <c r="AS11" s="99" t="e">
        <f t="shared" si="35"/>
        <v>#DIV/0!</v>
      </c>
      <c r="AT11" s="100"/>
      <c r="AU11" s="90" t="e">
        <f t="shared" si="36"/>
        <v>#DIV/0!</v>
      </c>
      <c r="AV11" s="90" t="e">
        <f t="shared" si="37"/>
        <v>#DIV/0!</v>
      </c>
      <c r="AW11" s="98" t="e">
        <f t="shared" si="38"/>
        <v>#DIV/0!</v>
      </c>
      <c r="AX11" s="99" t="e">
        <f t="shared" si="39"/>
        <v>#DIV/0!</v>
      </c>
      <c r="AY11" s="100"/>
      <c r="AZ11" s="90" t="e">
        <f t="shared" si="40"/>
        <v>#DIV/0!</v>
      </c>
      <c r="BA11" s="90" t="e">
        <f t="shared" si="41"/>
        <v>#DIV/0!</v>
      </c>
      <c r="BB11" s="98" t="e">
        <f t="shared" si="42"/>
        <v>#DIV/0!</v>
      </c>
      <c r="BC11" s="99" t="e">
        <f t="shared" si="43"/>
        <v>#DIV/0!</v>
      </c>
      <c r="BD11" s="100"/>
      <c r="BE11" s="90" t="e">
        <f t="shared" si="44"/>
        <v>#DIV/0!</v>
      </c>
      <c r="BF11" s="90" t="e">
        <f t="shared" si="45"/>
        <v>#DIV/0!</v>
      </c>
      <c r="BG11" s="98" t="e">
        <f t="shared" si="46"/>
        <v>#DIV/0!</v>
      </c>
      <c r="BH11" s="99" t="e">
        <f t="shared" si="47"/>
        <v>#DIV/0!</v>
      </c>
      <c r="BI11" s="93"/>
      <c r="BJ11" s="90" t="e">
        <f t="shared" si="48"/>
        <v>#DIV/0!</v>
      </c>
      <c r="BK11" s="90" t="e">
        <f t="shared" si="49"/>
        <v>#DIV/0!</v>
      </c>
      <c r="BL11" s="91" t="e">
        <f t="shared" si="50"/>
        <v>#DIV/0!</v>
      </c>
      <c r="BM11" s="92" t="e">
        <f t="shared" si="51"/>
        <v>#DIV/0!</v>
      </c>
      <c r="BN11" s="93"/>
      <c r="BO11" s="90" t="e">
        <f t="shared" si="52"/>
        <v>#DIV/0!</v>
      </c>
      <c r="BP11" s="90" t="e">
        <f t="shared" si="53"/>
        <v>#DIV/0!</v>
      </c>
      <c r="BQ11" s="91" t="e">
        <f t="shared" si="54"/>
        <v>#DIV/0!</v>
      </c>
      <c r="BR11" s="92" t="e">
        <f t="shared" si="55"/>
        <v>#DIV/0!</v>
      </c>
      <c r="BS11" s="93"/>
      <c r="BT11" s="90" t="e">
        <f t="shared" si="56"/>
        <v>#DIV/0!</v>
      </c>
      <c r="BU11" s="90" t="e">
        <f t="shared" si="57"/>
        <v>#DIV/0!</v>
      </c>
      <c r="BV11" s="91" t="e">
        <f t="shared" si="58"/>
        <v>#DIV/0!</v>
      </c>
      <c r="BW11" s="92" t="e">
        <f t="shared" si="59"/>
        <v>#DIV/0!</v>
      </c>
      <c r="BX11" s="101"/>
    </row>
    <row r="12" spans="1:76">
      <c r="A12" s="74">
        <v>8</v>
      </c>
      <c r="B12" s="85" t="e">
        <f>IF(C12="O",+'repartition des sièges'!C34,0)</f>
        <v>#DIV/0!</v>
      </c>
      <c r="C12" s="86" t="e">
        <f>'repartition des sièges'!G34</f>
        <v>#DIV/0!</v>
      </c>
      <c r="D12" s="87" t="e">
        <f t="shared" si="0"/>
        <v>#DIV/0!</v>
      </c>
      <c r="E12" s="88" t="e">
        <f t="shared" si="1"/>
        <v>#DIV/0!</v>
      </c>
      <c r="F12" s="89" t="e">
        <f t="shared" si="2"/>
        <v>#DIV/0!</v>
      </c>
      <c r="G12" s="90" t="e">
        <f t="shared" si="3"/>
        <v>#DIV/0!</v>
      </c>
      <c r="H12" s="90" t="e">
        <f t="shared" si="4"/>
        <v>#DIV/0!</v>
      </c>
      <c r="I12" s="91" t="e">
        <f t="shared" si="5"/>
        <v>#DIV/0!</v>
      </c>
      <c r="J12" s="92" t="e">
        <f t="shared" si="6"/>
        <v>#DIV/0!</v>
      </c>
      <c r="K12" s="93" t="e">
        <f t="shared" si="7"/>
        <v>#DIV/0!</v>
      </c>
      <c r="L12" s="90" t="e">
        <f t="shared" si="8"/>
        <v>#DIV/0!</v>
      </c>
      <c r="M12" s="90" t="e">
        <f t="shared" si="9"/>
        <v>#DIV/0!</v>
      </c>
      <c r="N12" s="91" t="e">
        <f>IF(L12=MAX($L$5:$L19),1,0)</f>
        <v>#DIV/0!</v>
      </c>
      <c r="O12" s="92" t="e">
        <f t="shared" si="10"/>
        <v>#DIV/0!</v>
      </c>
      <c r="P12" s="93"/>
      <c r="Q12" s="90" t="e">
        <f t="shared" si="11"/>
        <v>#DIV/0!</v>
      </c>
      <c r="R12" s="90" t="e">
        <f t="shared" si="12"/>
        <v>#DIV/0!</v>
      </c>
      <c r="S12" s="91" t="e">
        <f t="shared" si="13"/>
        <v>#DIV/0!</v>
      </c>
      <c r="T12" s="92" t="e">
        <f t="shared" si="14"/>
        <v>#DIV/0!</v>
      </c>
      <c r="U12" s="93"/>
      <c r="V12" s="90" t="e">
        <f t="shared" si="15"/>
        <v>#DIV/0!</v>
      </c>
      <c r="W12" s="90" t="e">
        <f t="shared" si="16"/>
        <v>#DIV/0!</v>
      </c>
      <c r="X12" s="91" t="e">
        <f t="shared" si="17"/>
        <v>#DIV/0!</v>
      </c>
      <c r="Y12" s="92" t="e">
        <f t="shared" si="18"/>
        <v>#DIV/0!</v>
      </c>
      <c r="Z12" s="93"/>
      <c r="AA12" s="90" t="e">
        <f t="shared" si="19"/>
        <v>#DIV/0!</v>
      </c>
      <c r="AB12" s="90" t="e">
        <f t="shared" si="20"/>
        <v>#DIV/0!</v>
      </c>
      <c r="AC12" s="91" t="e">
        <f t="shared" si="21"/>
        <v>#DIV/0!</v>
      </c>
      <c r="AD12" s="92" t="e">
        <f t="shared" si="22"/>
        <v>#DIV/0!</v>
      </c>
      <c r="AE12" s="93"/>
      <c r="AF12" s="90" t="e">
        <f t="shared" si="23"/>
        <v>#DIV/0!</v>
      </c>
      <c r="AG12" s="90" t="e">
        <f t="shared" si="24"/>
        <v>#DIV/0!</v>
      </c>
      <c r="AH12" s="91" t="e">
        <f t="shared" si="25"/>
        <v>#DIV/0!</v>
      </c>
      <c r="AI12" s="92" t="e">
        <f t="shared" si="26"/>
        <v>#DIV/0!</v>
      </c>
      <c r="AJ12" s="94" t="e">
        <f t="shared" si="27"/>
        <v>#DIV/0!</v>
      </c>
      <c r="AK12" s="95" t="e">
        <f t="shared" si="28"/>
        <v>#DIV/0!</v>
      </c>
      <c r="AL12" s="95" t="e">
        <f t="shared" si="29"/>
        <v>#DIV/0!</v>
      </c>
      <c r="AM12" s="96" t="e">
        <f t="shared" si="30"/>
        <v>#DIV/0!</v>
      </c>
      <c r="AN12" s="97" t="e">
        <f t="shared" si="31"/>
        <v>#DIV/0!</v>
      </c>
      <c r="AO12" s="93"/>
      <c r="AP12" s="90" t="e">
        <f t="shared" si="32"/>
        <v>#DIV/0!</v>
      </c>
      <c r="AQ12" s="90" t="e">
        <f t="shared" si="33"/>
        <v>#DIV/0!</v>
      </c>
      <c r="AR12" s="98" t="e">
        <f t="shared" si="34"/>
        <v>#DIV/0!</v>
      </c>
      <c r="AS12" s="99" t="e">
        <f t="shared" si="35"/>
        <v>#DIV/0!</v>
      </c>
      <c r="AT12" s="100"/>
      <c r="AU12" s="90" t="e">
        <f t="shared" si="36"/>
        <v>#DIV/0!</v>
      </c>
      <c r="AV12" s="90" t="e">
        <f t="shared" si="37"/>
        <v>#DIV/0!</v>
      </c>
      <c r="AW12" s="98" t="e">
        <f t="shared" si="38"/>
        <v>#DIV/0!</v>
      </c>
      <c r="AX12" s="99" t="e">
        <f t="shared" si="39"/>
        <v>#DIV/0!</v>
      </c>
      <c r="AY12" s="100"/>
      <c r="AZ12" s="90" t="e">
        <f t="shared" si="40"/>
        <v>#DIV/0!</v>
      </c>
      <c r="BA12" s="90" t="e">
        <f t="shared" si="41"/>
        <v>#DIV/0!</v>
      </c>
      <c r="BB12" s="98" t="e">
        <f t="shared" si="42"/>
        <v>#DIV/0!</v>
      </c>
      <c r="BC12" s="99" t="e">
        <f t="shared" si="43"/>
        <v>#DIV/0!</v>
      </c>
      <c r="BD12" s="100"/>
      <c r="BE12" s="90" t="e">
        <f t="shared" si="44"/>
        <v>#DIV/0!</v>
      </c>
      <c r="BF12" s="90" t="e">
        <f t="shared" si="45"/>
        <v>#DIV/0!</v>
      </c>
      <c r="BG12" s="98" t="e">
        <f t="shared" si="46"/>
        <v>#DIV/0!</v>
      </c>
      <c r="BH12" s="99" t="e">
        <f t="shared" si="47"/>
        <v>#DIV/0!</v>
      </c>
      <c r="BI12" s="93"/>
      <c r="BJ12" s="90" t="e">
        <f t="shared" si="48"/>
        <v>#DIV/0!</v>
      </c>
      <c r="BK12" s="90" t="e">
        <f t="shared" si="49"/>
        <v>#DIV/0!</v>
      </c>
      <c r="BL12" s="91" t="e">
        <f t="shared" si="50"/>
        <v>#DIV/0!</v>
      </c>
      <c r="BM12" s="92" t="e">
        <f t="shared" si="51"/>
        <v>#DIV/0!</v>
      </c>
      <c r="BN12" s="93"/>
      <c r="BO12" s="90" t="e">
        <f t="shared" si="52"/>
        <v>#DIV/0!</v>
      </c>
      <c r="BP12" s="90" t="e">
        <f t="shared" si="53"/>
        <v>#DIV/0!</v>
      </c>
      <c r="BQ12" s="91" t="e">
        <f t="shared" si="54"/>
        <v>#DIV/0!</v>
      </c>
      <c r="BR12" s="92" t="e">
        <f t="shared" si="55"/>
        <v>#DIV/0!</v>
      </c>
      <c r="BS12" s="93"/>
      <c r="BT12" s="90" t="e">
        <f t="shared" si="56"/>
        <v>#DIV/0!</v>
      </c>
      <c r="BU12" s="90" t="e">
        <f t="shared" si="57"/>
        <v>#DIV/0!</v>
      </c>
      <c r="BV12" s="91" t="e">
        <f t="shared" si="58"/>
        <v>#DIV/0!</v>
      </c>
      <c r="BW12" s="92" t="e">
        <f t="shared" si="59"/>
        <v>#DIV/0!</v>
      </c>
      <c r="BX12" s="101"/>
    </row>
    <row r="13" spans="1:76">
      <c r="A13" s="74">
        <v>9</v>
      </c>
      <c r="B13" s="85" t="e">
        <f>IF(C13="O",+'repartition des sièges'!C35,0)</f>
        <v>#DIV/0!</v>
      </c>
      <c r="C13" s="86" t="e">
        <f>'repartition des sièges'!G35</f>
        <v>#DIV/0!</v>
      </c>
      <c r="D13" s="87" t="e">
        <f t="shared" si="0"/>
        <v>#DIV/0!</v>
      </c>
      <c r="E13" s="88" t="e">
        <f t="shared" si="1"/>
        <v>#DIV/0!</v>
      </c>
      <c r="F13" s="89" t="e">
        <f t="shared" si="2"/>
        <v>#DIV/0!</v>
      </c>
      <c r="G13" s="90" t="e">
        <f t="shared" si="3"/>
        <v>#DIV/0!</v>
      </c>
      <c r="H13" s="90" t="e">
        <f t="shared" si="4"/>
        <v>#DIV/0!</v>
      </c>
      <c r="I13" s="91" t="e">
        <f t="shared" si="5"/>
        <v>#DIV/0!</v>
      </c>
      <c r="J13" s="92" t="e">
        <f t="shared" si="6"/>
        <v>#DIV/0!</v>
      </c>
      <c r="K13" s="93" t="e">
        <f t="shared" si="7"/>
        <v>#DIV/0!</v>
      </c>
      <c r="L13" s="90" t="e">
        <f t="shared" si="8"/>
        <v>#DIV/0!</v>
      </c>
      <c r="M13" s="90" t="e">
        <f t="shared" si="9"/>
        <v>#DIV/0!</v>
      </c>
      <c r="N13" s="91" t="e">
        <f>IF(L13=MAX($L$5:$L19),1,0)</f>
        <v>#DIV/0!</v>
      </c>
      <c r="O13" s="92" t="e">
        <f t="shared" si="10"/>
        <v>#DIV/0!</v>
      </c>
      <c r="P13" s="102"/>
      <c r="Q13" s="90" t="e">
        <f t="shared" si="11"/>
        <v>#DIV/0!</v>
      </c>
      <c r="R13" s="90" t="e">
        <f t="shared" si="12"/>
        <v>#DIV/0!</v>
      </c>
      <c r="S13" s="91" t="e">
        <f t="shared" si="13"/>
        <v>#DIV/0!</v>
      </c>
      <c r="T13" s="92" t="e">
        <f t="shared" si="14"/>
        <v>#DIV/0!</v>
      </c>
      <c r="U13" s="93"/>
      <c r="V13" s="90" t="e">
        <f t="shared" si="15"/>
        <v>#DIV/0!</v>
      </c>
      <c r="W13" s="90" t="e">
        <f t="shared" si="16"/>
        <v>#DIV/0!</v>
      </c>
      <c r="X13" s="91" t="e">
        <f t="shared" si="17"/>
        <v>#DIV/0!</v>
      </c>
      <c r="Y13" s="92" t="e">
        <f t="shared" si="18"/>
        <v>#DIV/0!</v>
      </c>
      <c r="Z13" s="93"/>
      <c r="AA13" s="90" t="e">
        <f t="shared" si="19"/>
        <v>#DIV/0!</v>
      </c>
      <c r="AB13" s="90" t="e">
        <f t="shared" si="20"/>
        <v>#DIV/0!</v>
      </c>
      <c r="AC13" s="91" t="e">
        <f t="shared" si="21"/>
        <v>#DIV/0!</v>
      </c>
      <c r="AD13" s="92" t="e">
        <f t="shared" si="22"/>
        <v>#DIV/0!</v>
      </c>
      <c r="AE13" s="93"/>
      <c r="AF13" s="90" t="e">
        <f t="shared" si="23"/>
        <v>#DIV/0!</v>
      </c>
      <c r="AG13" s="90" t="e">
        <f t="shared" si="24"/>
        <v>#DIV/0!</v>
      </c>
      <c r="AH13" s="91" t="e">
        <f t="shared" si="25"/>
        <v>#DIV/0!</v>
      </c>
      <c r="AI13" s="92" t="e">
        <f t="shared" si="26"/>
        <v>#DIV/0!</v>
      </c>
      <c r="AJ13" s="94" t="e">
        <f t="shared" si="27"/>
        <v>#DIV/0!</v>
      </c>
      <c r="AK13" s="95" t="e">
        <f t="shared" si="28"/>
        <v>#DIV/0!</v>
      </c>
      <c r="AL13" s="95" t="e">
        <f t="shared" si="29"/>
        <v>#DIV/0!</v>
      </c>
      <c r="AM13" s="96" t="e">
        <f t="shared" si="30"/>
        <v>#DIV/0!</v>
      </c>
      <c r="AN13" s="97" t="e">
        <f t="shared" si="31"/>
        <v>#DIV/0!</v>
      </c>
      <c r="AO13" s="93"/>
      <c r="AP13" s="90" t="e">
        <f t="shared" si="32"/>
        <v>#DIV/0!</v>
      </c>
      <c r="AQ13" s="90" t="e">
        <f t="shared" si="33"/>
        <v>#DIV/0!</v>
      </c>
      <c r="AR13" s="98" t="e">
        <f t="shared" si="34"/>
        <v>#DIV/0!</v>
      </c>
      <c r="AS13" s="99" t="e">
        <f t="shared" si="35"/>
        <v>#DIV/0!</v>
      </c>
      <c r="AT13" s="100"/>
      <c r="AU13" s="90" t="e">
        <f t="shared" si="36"/>
        <v>#DIV/0!</v>
      </c>
      <c r="AV13" s="90" t="e">
        <f t="shared" si="37"/>
        <v>#DIV/0!</v>
      </c>
      <c r="AW13" s="98" t="e">
        <f t="shared" si="38"/>
        <v>#DIV/0!</v>
      </c>
      <c r="AX13" s="99" t="e">
        <f t="shared" si="39"/>
        <v>#DIV/0!</v>
      </c>
      <c r="AY13" s="100"/>
      <c r="AZ13" s="90" t="e">
        <f t="shared" si="40"/>
        <v>#DIV/0!</v>
      </c>
      <c r="BA13" s="90" t="e">
        <f t="shared" si="41"/>
        <v>#DIV/0!</v>
      </c>
      <c r="BB13" s="98" t="e">
        <f t="shared" si="42"/>
        <v>#DIV/0!</v>
      </c>
      <c r="BC13" s="99" t="e">
        <f t="shared" si="43"/>
        <v>#DIV/0!</v>
      </c>
      <c r="BD13" s="100"/>
      <c r="BE13" s="90" t="e">
        <f t="shared" si="44"/>
        <v>#DIV/0!</v>
      </c>
      <c r="BF13" s="90" t="e">
        <f t="shared" si="45"/>
        <v>#DIV/0!</v>
      </c>
      <c r="BG13" s="98" t="e">
        <f t="shared" si="46"/>
        <v>#DIV/0!</v>
      </c>
      <c r="BH13" s="99" t="e">
        <f t="shared" si="47"/>
        <v>#DIV/0!</v>
      </c>
      <c r="BI13" s="93"/>
      <c r="BJ13" s="90" t="e">
        <f t="shared" si="48"/>
        <v>#DIV/0!</v>
      </c>
      <c r="BK13" s="90" t="e">
        <f t="shared" si="49"/>
        <v>#DIV/0!</v>
      </c>
      <c r="BL13" s="91" t="e">
        <f t="shared" si="50"/>
        <v>#DIV/0!</v>
      </c>
      <c r="BM13" s="92" t="e">
        <f t="shared" si="51"/>
        <v>#DIV/0!</v>
      </c>
      <c r="BN13" s="93"/>
      <c r="BO13" s="90" t="e">
        <f t="shared" si="52"/>
        <v>#DIV/0!</v>
      </c>
      <c r="BP13" s="90" t="e">
        <f t="shared" si="53"/>
        <v>#DIV/0!</v>
      </c>
      <c r="BQ13" s="91" t="e">
        <f t="shared" si="54"/>
        <v>#DIV/0!</v>
      </c>
      <c r="BR13" s="92" t="e">
        <f t="shared" si="55"/>
        <v>#DIV/0!</v>
      </c>
      <c r="BS13" s="93"/>
      <c r="BT13" s="90" t="e">
        <f t="shared" si="56"/>
        <v>#DIV/0!</v>
      </c>
      <c r="BU13" s="90" t="e">
        <f t="shared" si="57"/>
        <v>#DIV/0!</v>
      </c>
      <c r="BV13" s="91" t="e">
        <f t="shared" si="58"/>
        <v>#DIV/0!</v>
      </c>
      <c r="BW13" s="92" t="e">
        <f t="shared" si="59"/>
        <v>#DIV/0!</v>
      </c>
      <c r="BX13" s="101"/>
    </row>
    <row r="14" spans="1:76">
      <c r="A14" s="74">
        <v>10</v>
      </c>
      <c r="B14" s="85" t="e">
        <f>IF(C14="O",+'repartition des sièges'!C36,0)</f>
        <v>#DIV/0!</v>
      </c>
      <c r="C14" s="86" t="e">
        <f>'repartition des sièges'!G36</f>
        <v>#DIV/0!</v>
      </c>
      <c r="D14" s="87" t="e">
        <f t="shared" si="0"/>
        <v>#DIV/0!</v>
      </c>
      <c r="E14" s="88" t="e">
        <f t="shared" si="1"/>
        <v>#DIV/0!</v>
      </c>
      <c r="F14" s="89" t="e">
        <f t="shared" si="2"/>
        <v>#DIV/0!</v>
      </c>
      <c r="G14" s="90" t="e">
        <f t="shared" si="3"/>
        <v>#DIV/0!</v>
      </c>
      <c r="H14" s="90" t="e">
        <f t="shared" si="4"/>
        <v>#DIV/0!</v>
      </c>
      <c r="I14" s="91" t="e">
        <f t="shared" si="5"/>
        <v>#DIV/0!</v>
      </c>
      <c r="J14" s="92" t="e">
        <f t="shared" si="6"/>
        <v>#DIV/0!</v>
      </c>
      <c r="K14" s="93" t="e">
        <f t="shared" si="7"/>
        <v>#DIV/0!</v>
      </c>
      <c r="L14" s="90" t="e">
        <f t="shared" si="8"/>
        <v>#DIV/0!</v>
      </c>
      <c r="M14" s="90" t="e">
        <f t="shared" si="9"/>
        <v>#DIV/0!</v>
      </c>
      <c r="N14" s="91" t="e">
        <f>IF(L14=MAX($L$5:$L19),1,0)</f>
        <v>#DIV/0!</v>
      </c>
      <c r="O14" s="92" t="e">
        <f t="shared" si="10"/>
        <v>#DIV/0!</v>
      </c>
      <c r="P14" s="102"/>
      <c r="Q14" s="90" t="e">
        <f t="shared" si="11"/>
        <v>#DIV/0!</v>
      </c>
      <c r="R14" s="90" t="e">
        <f t="shared" si="12"/>
        <v>#DIV/0!</v>
      </c>
      <c r="S14" s="91" t="e">
        <f t="shared" si="13"/>
        <v>#DIV/0!</v>
      </c>
      <c r="T14" s="92" t="e">
        <f t="shared" si="14"/>
        <v>#DIV/0!</v>
      </c>
      <c r="U14" s="93"/>
      <c r="V14" s="90" t="e">
        <f t="shared" si="15"/>
        <v>#DIV/0!</v>
      </c>
      <c r="W14" s="90" t="e">
        <f t="shared" si="16"/>
        <v>#DIV/0!</v>
      </c>
      <c r="X14" s="91" t="e">
        <f t="shared" si="17"/>
        <v>#DIV/0!</v>
      </c>
      <c r="Y14" s="92" t="e">
        <f t="shared" si="18"/>
        <v>#DIV/0!</v>
      </c>
      <c r="Z14" s="93"/>
      <c r="AA14" s="90" t="e">
        <f t="shared" si="19"/>
        <v>#DIV/0!</v>
      </c>
      <c r="AB14" s="90" t="e">
        <f t="shared" si="20"/>
        <v>#DIV/0!</v>
      </c>
      <c r="AC14" s="91" t="e">
        <f t="shared" si="21"/>
        <v>#DIV/0!</v>
      </c>
      <c r="AD14" s="92" t="e">
        <f t="shared" si="22"/>
        <v>#DIV/0!</v>
      </c>
      <c r="AE14" s="93"/>
      <c r="AF14" s="90" t="e">
        <f t="shared" si="23"/>
        <v>#DIV/0!</v>
      </c>
      <c r="AG14" s="90" t="e">
        <f t="shared" si="24"/>
        <v>#DIV/0!</v>
      </c>
      <c r="AH14" s="91" t="e">
        <f t="shared" si="25"/>
        <v>#DIV/0!</v>
      </c>
      <c r="AI14" s="92" t="e">
        <f t="shared" si="26"/>
        <v>#DIV/0!</v>
      </c>
      <c r="AJ14" s="94" t="e">
        <f t="shared" si="27"/>
        <v>#DIV/0!</v>
      </c>
      <c r="AK14" s="95" t="e">
        <f t="shared" si="28"/>
        <v>#DIV/0!</v>
      </c>
      <c r="AL14" s="95" t="e">
        <f t="shared" si="29"/>
        <v>#DIV/0!</v>
      </c>
      <c r="AM14" s="96" t="e">
        <f t="shared" si="30"/>
        <v>#DIV/0!</v>
      </c>
      <c r="AN14" s="97" t="e">
        <f t="shared" si="31"/>
        <v>#DIV/0!</v>
      </c>
      <c r="AO14" s="93"/>
      <c r="AP14" s="90" t="e">
        <f t="shared" si="32"/>
        <v>#DIV/0!</v>
      </c>
      <c r="AQ14" s="90" t="e">
        <f t="shared" si="33"/>
        <v>#DIV/0!</v>
      </c>
      <c r="AR14" s="98" t="e">
        <f t="shared" si="34"/>
        <v>#DIV/0!</v>
      </c>
      <c r="AS14" s="99" t="e">
        <f t="shared" si="35"/>
        <v>#DIV/0!</v>
      </c>
      <c r="AT14" s="100"/>
      <c r="AU14" s="90" t="e">
        <f t="shared" si="36"/>
        <v>#DIV/0!</v>
      </c>
      <c r="AV14" s="90" t="e">
        <f t="shared" si="37"/>
        <v>#DIV/0!</v>
      </c>
      <c r="AW14" s="98" t="e">
        <f t="shared" si="38"/>
        <v>#DIV/0!</v>
      </c>
      <c r="AX14" s="99" t="e">
        <f t="shared" si="39"/>
        <v>#DIV/0!</v>
      </c>
      <c r="AY14" s="100"/>
      <c r="AZ14" s="90" t="e">
        <f t="shared" si="40"/>
        <v>#DIV/0!</v>
      </c>
      <c r="BA14" s="90" t="e">
        <f t="shared" si="41"/>
        <v>#DIV/0!</v>
      </c>
      <c r="BB14" s="98" t="e">
        <f t="shared" si="42"/>
        <v>#DIV/0!</v>
      </c>
      <c r="BC14" s="99" t="e">
        <f t="shared" si="43"/>
        <v>#DIV/0!</v>
      </c>
      <c r="BD14" s="100"/>
      <c r="BE14" s="90" t="e">
        <f t="shared" si="44"/>
        <v>#DIV/0!</v>
      </c>
      <c r="BF14" s="90" t="e">
        <f t="shared" si="45"/>
        <v>#DIV/0!</v>
      </c>
      <c r="BG14" s="98" t="e">
        <f t="shared" si="46"/>
        <v>#DIV/0!</v>
      </c>
      <c r="BH14" s="99" t="e">
        <f t="shared" si="47"/>
        <v>#DIV/0!</v>
      </c>
      <c r="BI14" s="93"/>
      <c r="BJ14" s="90" t="e">
        <f t="shared" si="48"/>
        <v>#DIV/0!</v>
      </c>
      <c r="BK14" s="90" t="e">
        <f t="shared" si="49"/>
        <v>#DIV/0!</v>
      </c>
      <c r="BL14" s="91" t="e">
        <f t="shared" si="50"/>
        <v>#DIV/0!</v>
      </c>
      <c r="BM14" s="92" t="e">
        <f t="shared" si="51"/>
        <v>#DIV/0!</v>
      </c>
      <c r="BN14" s="93"/>
      <c r="BO14" s="90" t="e">
        <f t="shared" si="52"/>
        <v>#DIV/0!</v>
      </c>
      <c r="BP14" s="90" t="e">
        <f t="shared" si="53"/>
        <v>#DIV/0!</v>
      </c>
      <c r="BQ14" s="91" t="e">
        <f t="shared" si="54"/>
        <v>#DIV/0!</v>
      </c>
      <c r="BR14" s="92" t="e">
        <f t="shared" si="55"/>
        <v>#DIV/0!</v>
      </c>
      <c r="BS14" s="93"/>
      <c r="BT14" s="90" t="e">
        <f t="shared" si="56"/>
        <v>#DIV/0!</v>
      </c>
      <c r="BU14" s="90" t="e">
        <f t="shared" si="57"/>
        <v>#DIV/0!</v>
      </c>
      <c r="BV14" s="91" t="e">
        <f t="shared" si="58"/>
        <v>#DIV/0!</v>
      </c>
      <c r="BW14" s="92" t="e">
        <f t="shared" si="59"/>
        <v>#DIV/0!</v>
      </c>
      <c r="BX14" s="101"/>
    </row>
    <row r="15" spans="1:76">
      <c r="A15" s="103" t="s">
        <v>51</v>
      </c>
      <c r="B15" s="104" t="e">
        <f>SUM(B5:B14)</f>
        <v>#DIV/0!</v>
      </c>
      <c r="C15" s="105"/>
      <c r="D15" s="106"/>
      <c r="E15" s="107" t="e">
        <f>SUM(E5:E14)</f>
        <v>#DIV/0!</v>
      </c>
      <c r="F15" s="108" t="e">
        <f>SUM(F5:F14)</f>
        <v>#DIV/0!</v>
      </c>
      <c r="G15" s="109"/>
      <c r="H15" s="109"/>
      <c r="I15" s="109"/>
      <c r="J15" s="110"/>
      <c r="K15" s="107"/>
      <c r="L15" s="109"/>
      <c r="M15" s="109"/>
      <c r="N15" s="109"/>
      <c r="O15" s="110"/>
      <c r="P15" s="107"/>
      <c r="Q15" s="109"/>
      <c r="R15" s="109"/>
      <c r="S15" s="109"/>
      <c r="T15" s="110"/>
      <c r="U15" s="107"/>
      <c r="V15" s="109"/>
      <c r="W15" s="109"/>
      <c r="X15" s="109"/>
      <c r="Y15" s="110"/>
      <c r="Z15" s="107"/>
      <c r="AA15" s="109"/>
      <c r="AB15" s="109"/>
      <c r="AC15" s="109"/>
      <c r="AD15" s="110"/>
      <c r="AE15" s="107"/>
      <c r="AF15" s="109"/>
      <c r="AG15" s="109"/>
      <c r="AH15" s="109"/>
      <c r="AI15" s="110"/>
      <c r="AJ15" s="111"/>
      <c r="AK15" s="112"/>
      <c r="AL15" s="112"/>
      <c r="AM15" s="112"/>
      <c r="AN15" s="106"/>
      <c r="AO15" s="107"/>
      <c r="AP15" s="109"/>
      <c r="AQ15" s="109"/>
      <c r="AR15" s="109"/>
      <c r="AS15" s="110"/>
      <c r="AT15" s="107"/>
      <c r="AU15" s="109"/>
      <c r="AV15" s="109"/>
      <c r="AW15" s="109"/>
      <c r="AX15" s="110"/>
      <c r="AY15" s="107"/>
      <c r="AZ15" s="109"/>
      <c r="BA15" s="109"/>
      <c r="BB15" s="109"/>
      <c r="BC15" s="110"/>
      <c r="BD15" s="107"/>
      <c r="BE15" s="109"/>
      <c r="BF15" s="109"/>
      <c r="BG15" s="109"/>
      <c r="BH15" s="110"/>
      <c r="BI15" s="107"/>
      <c r="BJ15" s="109"/>
      <c r="BK15" s="90" t="e">
        <f t="shared" si="49"/>
        <v>#DIV/0!</v>
      </c>
      <c r="BL15" s="109"/>
      <c r="BM15" s="110"/>
      <c r="BN15" s="107"/>
      <c r="BO15" s="109"/>
      <c r="BP15" s="109"/>
      <c r="BQ15" s="109"/>
      <c r="BR15" s="110"/>
      <c r="BS15" s="107"/>
      <c r="BT15" s="109"/>
      <c r="BU15" s="109"/>
      <c r="BV15" s="109"/>
      <c r="BW15" s="110"/>
      <c r="BX15" s="113"/>
    </row>
    <row r="16" spans="1:76" ht="30">
      <c r="A16" s="114" t="s">
        <v>102</v>
      </c>
      <c r="B16" s="115">
        <f>'repartition des sièges'!Q14</f>
        <v>7</v>
      </c>
      <c r="C16" s="116"/>
      <c r="D16" s="117" t="s">
        <v>103</v>
      </c>
      <c r="E16" s="118" t="e">
        <f>B16-E15</f>
        <v>#DIV/0!</v>
      </c>
      <c r="F16" s="119"/>
      <c r="G16" s="120"/>
      <c r="H16" s="120"/>
      <c r="I16" s="120"/>
      <c r="J16" s="121" t="e">
        <f>SUM(J5:J15)</f>
        <v>#DIV/0!</v>
      </c>
      <c r="K16" s="118" t="e">
        <f>E16-J16</f>
        <v>#DIV/0!</v>
      </c>
      <c r="L16" s="120"/>
      <c r="M16" s="120"/>
      <c r="N16" s="120"/>
      <c r="O16" s="121" t="e">
        <f>SUM(O5:O15)</f>
        <v>#DIV/0!</v>
      </c>
      <c r="P16" s="118" t="e">
        <f>K16-O16</f>
        <v>#DIV/0!</v>
      </c>
      <c r="Q16" s="120"/>
      <c r="R16" s="120"/>
      <c r="S16" s="120"/>
      <c r="T16" s="121" t="e">
        <f>SUM(T5:T15)</f>
        <v>#DIV/0!</v>
      </c>
      <c r="U16" s="118" t="e">
        <f>P16-T16</f>
        <v>#DIV/0!</v>
      </c>
      <c r="V16" s="120"/>
      <c r="W16" s="120"/>
      <c r="X16" s="120"/>
      <c r="Y16" s="121" t="e">
        <f>SUM(Y5:Y15)</f>
        <v>#DIV/0!</v>
      </c>
      <c r="Z16" s="118" t="e">
        <f>U16-Y16</f>
        <v>#DIV/0!</v>
      </c>
      <c r="AA16" s="119"/>
      <c r="AB16" s="119"/>
      <c r="AC16" s="119"/>
      <c r="AD16" s="121" t="e">
        <f>SUM(AD5:AD15)</f>
        <v>#DIV/0!</v>
      </c>
      <c r="AE16" s="118" t="e">
        <f>Z16-AD16</f>
        <v>#DIV/0!</v>
      </c>
      <c r="AF16" s="119"/>
      <c r="AG16" s="119"/>
      <c r="AH16" s="119"/>
      <c r="AI16" s="121" t="e">
        <f>SUM(AI5:AI15)</f>
        <v>#DIV/0!</v>
      </c>
      <c r="AJ16" s="122" t="e">
        <f>AE16-AI16</f>
        <v>#DIV/0!</v>
      </c>
      <c r="AK16" s="123"/>
      <c r="AL16" s="123"/>
      <c r="AM16" s="123"/>
      <c r="AN16" s="108" t="e">
        <f>SUM(AN5:AN15)</f>
        <v>#DIV/0!</v>
      </c>
      <c r="AO16" s="118" t="e">
        <f>AJ16-AN16</f>
        <v>#DIV/0!</v>
      </c>
      <c r="AP16" s="119"/>
      <c r="AQ16" s="119"/>
      <c r="AR16" s="119"/>
      <c r="AS16" s="121" t="e">
        <f>SUM(AS5:AS15)</f>
        <v>#DIV/0!</v>
      </c>
      <c r="AT16" s="118" t="e">
        <f>AO16-AS16</f>
        <v>#DIV/0!</v>
      </c>
      <c r="AU16" s="119"/>
      <c r="AV16" s="119"/>
      <c r="AW16" s="119"/>
      <c r="AX16" s="121" t="e">
        <f>SUM(AX5:AX15)</f>
        <v>#DIV/0!</v>
      </c>
      <c r="AY16" s="118" t="e">
        <f>AT16-AX16</f>
        <v>#DIV/0!</v>
      </c>
      <c r="AZ16" s="119"/>
      <c r="BA16" s="119"/>
      <c r="BB16" s="119"/>
      <c r="BC16" s="121" t="e">
        <f>SUM(BC5:BC15)</f>
        <v>#DIV/0!</v>
      </c>
      <c r="BD16" s="118" t="e">
        <f>AY16-BC16</f>
        <v>#DIV/0!</v>
      </c>
      <c r="BE16" s="119"/>
      <c r="BF16" s="119"/>
      <c r="BG16" s="119"/>
      <c r="BH16" s="121" t="e">
        <f>SUM(BH5:BH15)</f>
        <v>#DIV/0!</v>
      </c>
      <c r="BI16" s="118" t="e">
        <f>BD16-BH16</f>
        <v>#DIV/0!</v>
      </c>
      <c r="BJ16" s="119"/>
      <c r="BK16" s="119"/>
      <c r="BL16" s="119"/>
      <c r="BM16" s="121" t="e">
        <f>SUM(BM5:BM15)</f>
        <v>#DIV/0!</v>
      </c>
      <c r="BN16" s="118" t="e">
        <f>BI16-BM16</f>
        <v>#DIV/0!</v>
      </c>
      <c r="BO16" s="119"/>
      <c r="BP16" s="119"/>
      <c r="BQ16" s="120"/>
      <c r="BR16" s="121" t="e">
        <f>SUM(BR5:BR15)</f>
        <v>#DIV/0!</v>
      </c>
      <c r="BS16" s="118" t="e">
        <f>BN16-BR16</f>
        <v>#DIV/0!</v>
      </c>
      <c r="BT16" s="120"/>
      <c r="BU16" s="120"/>
      <c r="BV16" s="120"/>
      <c r="BW16" s="121" t="e">
        <f>SUM(BW5:BW15)</f>
        <v>#DIV/0!</v>
      </c>
      <c r="BX16" s="124" t="e">
        <f>BS16-BW16</f>
        <v>#DIV/0!</v>
      </c>
    </row>
    <row r="17" spans="1:76">
      <c r="A17" s="125" t="s">
        <v>104</v>
      </c>
      <c r="B17" s="126">
        <f>C17/B16</f>
        <v>0</v>
      </c>
      <c r="C17" s="127">
        <f>SUMIF(C5:C14,"O",B5:B14)</f>
        <v>0</v>
      </c>
      <c r="J17" s="74" t="e">
        <f>IF(J16&gt;1,"1","0")</f>
        <v>#DIV/0!</v>
      </c>
      <c r="O17" s="74" t="e">
        <f>IF(O16&gt;1,"1","0")</f>
        <v>#DIV/0!</v>
      </c>
      <c r="T17" s="74" t="e">
        <f>IF(T16&gt;1,"1","0")</f>
        <v>#DIV/0!</v>
      </c>
      <c r="Y17" s="74" t="e">
        <f>IF(Y16&gt;1,"1","0")</f>
        <v>#DIV/0!</v>
      </c>
      <c r="AD17" s="74" t="e">
        <f>IF(AD16&gt;1,"1","0")</f>
        <v>#DIV/0!</v>
      </c>
      <c r="AI17" s="74" t="e">
        <f>IF(AI16&gt;1,"1","0")</f>
        <v>#DIV/0!</v>
      </c>
      <c r="AN17" s="74" t="e">
        <f>IF(AN16&gt;1,"1","0")</f>
        <v>#DIV/0!</v>
      </c>
      <c r="AS17" s="74" t="e">
        <f>IF(AS16&gt;1,"1","0")</f>
        <v>#DIV/0!</v>
      </c>
      <c r="AX17" s="74" t="e">
        <f>IF(AX16&gt;1,"1","0")</f>
        <v>#DIV/0!</v>
      </c>
      <c r="BC17" s="74" t="e">
        <f>IF(BC16&gt;1,"1","0")</f>
        <v>#DIV/0!</v>
      </c>
      <c r="BH17" s="74" t="e">
        <f>IF(BH16&gt;1,"1","0")</f>
        <v>#DIV/0!</v>
      </c>
      <c r="BM17" s="74" t="e">
        <f>IF(BM16&gt;1,"1","0")</f>
        <v>#DIV/0!</v>
      </c>
      <c r="BR17" s="74" t="e">
        <f>IF(BR16&gt;1,"1","0")</f>
        <v>#DIV/0!</v>
      </c>
      <c r="BW17" s="74" t="e">
        <f>IF(BW16&gt;1,"1","0")</f>
        <v>#DIV/0!</v>
      </c>
    </row>
    <row r="18" spans="1:76">
      <c r="A18" s="128" t="s">
        <v>105</v>
      </c>
      <c r="B18" s="129">
        <f>ROUNDUP(B17,0)</f>
        <v>0</v>
      </c>
      <c r="C18" s="127"/>
      <c r="E18" s="74" t="e">
        <f>SUM(J18:BX18)</f>
        <v>#DIV/0!</v>
      </c>
      <c r="J18" s="74" t="e">
        <f>IF(J16&gt;1,1,0)</f>
        <v>#DIV/0!</v>
      </c>
      <c r="O18" s="74" t="e">
        <f t="shared" ref="O18:AT18" si="60">IF(O16&gt;1,1,0)</f>
        <v>#DIV/0!</v>
      </c>
      <c r="P18" s="74" t="e">
        <f t="shared" si="60"/>
        <v>#DIV/0!</v>
      </c>
      <c r="Q18" s="74">
        <f t="shared" si="60"/>
        <v>0</v>
      </c>
      <c r="R18" s="74">
        <f t="shared" si="60"/>
        <v>0</v>
      </c>
      <c r="S18" s="74">
        <f t="shared" si="60"/>
        <v>0</v>
      </c>
      <c r="T18" s="74" t="e">
        <f t="shared" si="60"/>
        <v>#DIV/0!</v>
      </c>
      <c r="U18" s="74" t="e">
        <f t="shared" si="60"/>
        <v>#DIV/0!</v>
      </c>
      <c r="V18" s="74">
        <f t="shared" si="60"/>
        <v>0</v>
      </c>
      <c r="W18" s="74">
        <f t="shared" si="60"/>
        <v>0</v>
      </c>
      <c r="X18" s="74">
        <f t="shared" si="60"/>
        <v>0</v>
      </c>
      <c r="Y18" s="74" t="e">
        <f t="shared" si="60"/>
        <v>#DIV/0!</v>
      </c>
      <c r="Z18" s="74" t="e">
        <f t="shared" si="60"/>
        <v>#DIV/0!</v>
      </c>
      <c r="AA18" s="74">
        <f t="shared" si="60"/>
        <v>0</v>
      </c>
      <c r="AB18" s="74">
        <f t="shared" si="60"/>
        <v>0</v>
      </c>
      <c r="AC18" s="74">
        <f t="shared" si="60"/>
        <v>0</v>
      </c>
      <c r="AD18" s="74" t="e">
        <f t="shared" si="60"/>
        <v>#DIV/0!</v>
      </c>
      <c r="AE18" s="74" t="e">
        <f t="shared" si="60"/>
        <v>#DIV/0!</v>
      </c>
      <c r="AF18" s="74">
        <f t="shared" si="60"/>
        <v>0</v>
      </c>
      <c r="AG18" s="74">
        <f t="shared" si="60"/>
        <v>0</v>
      </c>
      <c r="AH18" s="74">
        <f t="shared" si="60"/>
        <v>0</v>
      </c>
      <c r="AI18" s="74" t="e">
        <f t="shared" si="60"/>
        <v>#DIV/0!</v>
      </c>
      <c r="AJ18" s="74" t="e">
        <f t="shared" si="60"/>
        <v>#DIV/0!</v>
      </c>
      <c r="AK18" s="74">
        <f t="shared" si="60"/>
        <v>0</v>
      </c>
      <c r="AL18" s="74">
        <f t="shared" si="60"/>
        <v>0</v>
      </c>
      <c r="AM18" s="74">
        <f t="shared" si="60"/>
        <v>0</v>
      </c>
      <c r="AN18" s="74" t="e">
        <f t="shared" si="60"/>
        <v>#DIV/0!</v>
      </c>
      <c r="AO18" s="74" t="e">
        <f t="shared" si="60"/>
        <v>#DIV/0!</v>
      </c>
      <c r="AP18" s="74">
        <f t="shared" si="60"/>
        <v>0</v>
      </c>
      <c r="AQ18" s="74">
        <f t="shared" si="60"/>
        <v>0</v>
      </c>
      <c r="AR18" s="74">
        <f t="shared" si="60"/>
        <v>0</v>
      </c>
      <c r="AS18" s="74" t="e">
        <f t="shared" si="60"/>
        <v>#DIV/0!</v>
      </c>
      <c r="AT18" s="74" t="e">
        <f t="shared" si="60"/>
        <v>#DIV/0!</v>
      </c>
      <c r="AU18" s="74">
        <f t="shared" ref="AU18:BX18" si="61">IF(AU16&gt;1,1,0)</f>
        <v>0</v>
      </c>
      <c r="AV18" s="74">
        <f t="shared" si="61"/>
        <v>0</v>
      </c>
      <c r="AW18" s="74">
        <f t="shared" si="61"/>
        <v>0</v>
      </c>
      <c r="AX18" s="74" t="e">
        <f t="shared" si="61"/>
        <v>#DIV/0!</v>
      </c>
      <c r="AY18" s="74" t="e">
        <f t="shared" si="61"/>
        <v>#DIV/0!</v>
      </c>
      <c r="AZ18" s="74">
        <f t="shared" si="61"/>
        <v>0</v>
      </c>
      <c r="BA18" s="74">
        <f t="shared" si="61"/>
        <v>0</v>
      </c>
      <c r="BB18" s="74">
        <f t="shared" si="61"/>
        <v>0</v>
      </c>
      <c r="BC18" s="74" t="e">
        <f t="shared" si="61"/>
        <v>#DIV/0!</v>
      </c>
      <c r="BD18" s="74" t="e">
        <f t="shared" si="61"/>
        <v>#DIV/0!</v>
      </c>
      <c r="BE18" s="74">
        <f t="shared" si="61"/>
        <v>0</v>
      </c>
      <c r="BF18" s="74">
        <f t="shared" si="61"/>
        <v>0</v>
      </c>
      <c r="BG18" s="74">
        <f t="shared" si="61"/>
        <v>0</v>
      </c>
      <c r="BH18" s="74" t="e">
        <f t="shared" si="61"/>
        <v>#DIV/0!</v>
      </c>
      <c r="BI18" s="74" t="e">
        <f t="shared" si="61"/>
        <v>#DIV/0!</v>
      </c>
      <c r="BJ18" s="74">
        <f t="shared" si="61"/>
        <v>0</v>
      </c>
      <c r="BK18" s="74">
        <f t="shared" si="61"/>
        <v>0</v>
      </c>
      <c r="BL18" s="74">
        <f t="shared" si="61"/>
        <v>0</v>
      </c>
      <c r="BM18" s="74" t="e">
        <f t="shared" si="61"/>
        <v>#DIV/0!</v>
      </c>
      <c r="BN18" s="74" t="e">
        <f t="shared" si="61"/>
        <v>#DIV/0!</v>
      </c>
      <c r="BO18" s="74">
        <f t="shared" si="61"/>
        <v>0</v>
      </c>
      <c r="BP18" s="74">
        <f t="shared" si="61"/>
        <v>0</v>
      </c>
      <c r="BQ18" s="74">
        <f t="shared" si="61"/>
        <v>0</v>
      </c>
      <c r="BR18" s="74" t="e">
        <f t="shared" si="61"/>
        <v>#DIV/0!</v>
      </c>
      <c r="BS18" s="74" t="e">
        <f t="shared" si="61"/>
        <v>#DIV/0!</v>
      </c>
      <c r="BT18" s="74">
        <f t="shared" si="61"/>
        <v>0</v>
      </c>
      <c r="BU18" s="74">
        <f t="shared" si="61"/>
        <v>0</v>
      </c>
      <c r="BV18" s="74">
        <f t="shared" si="61"/>
        <v>0</v>
      </c>
      <c r="BW18" s="74" t="e">
        <f t="shared" si="61"/>
        <v>#DIV/0!</v>
      </c>
      <c r="BX18" s="74" t="e">
        <f t="shared" si="61"/>
        <v>#DIV/0!</v>
      </c>
    </row>
    <row r="19" spans="1:76" ht="13.5" customHeight="1">
      <c r="A19" s="130" t="e">
        <f>IF((J17+O17+T17+Y17+AI17+AD17+AN17+AS17+AX17+BC17+BH17+BM17+BR17+BW17)&gt;0,"ERREUR","OK")</f>
        <v>#DIV/0!</v>
      </c>
    </row>
  </sheetData>
  <conditionalFormatting sqref="E16">
    <cfRule type="cellIs" dxfId="3" priority="2" operator="greaterThan">
      <formula>13</formula>
    </cfRule>
  </conditionalFormatting>
  <conditionalFormatting sqref="B5:C14">
    <cfRule type="cellIs" dxfId="2" priority="3" operator="between">
      <formula>$V$5</formula>
      <formula>$V$6</formula>
    </cfRule>
  </conditionalFormatting>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dimension ref="A3:AMK37"/>
  <sheetViews>
    <sheetView zoomScaleNormal="100" workbookViewId="0">
      <selection activeCell="A36" sqref="A36"/>
    </sheetView>
  </sheetViews>
  <sheetFormatPr baseColWidth="10" defaultColWidth="9.140625" defaultRowHeight="15"/>
  <cols>
    <col min="1" max="1" width="18.42578125" style="74" customWidth="1"/>
    <col min="2" max="1025" width="11.42578125" style="74"/>
  </cols>
  <sheetData>
    <row r="3" spans="1:75">
      <c r="A3" s="75" t="s">
        <v>67</v>
      </c>
    </row>
    <row r="4" spans="1:75" ht="37.5" customHeight="1">
      <c r="A4" s="76" t="s">
        <v>68</v>
      </c>
      <c r="B4" s="77"/>
      <c r="C4" s="76" t="s">
        <v>70</v>
      </c>
      <c r="D4" s="76" t="s">
        <v>71</v>
      </c>
      <c r="E4" s="76" t="s">
        <v>51</v>
      </c>
      <c r="F4" s="78" t="s">
        <v>72</v>
      </c>
      <c r="G4" s="78"/>
      <c r="H4" s="78" t="s">
        <v>73</v>
      </c>
      <c r="I4" s="79" t="s">
        <v>74</v>
      </c>
      <c r="J4" s="80" t="s">
        <v>75</v>
      </c>
      <c r="K4" s="78" t="s">
        <v>72</v>
      </c>
      <c r="L4" s="78"/>
      <c r="M4" s="78" t="s">
        <v>76</v>
      </c>
      <c r="N4" s="79" t="s">
        <v>77</v>
      </c>
      <c r="O4" s="80" t="s">
        <v>75</v>
      </c>
      <c r="P4" s="78" t="s">
        <v>72</v>
      </c>
      <c r="Q4" s="78"/>
      <c r="R4" s="78" t="s">
        <v>78</v>
      </c>
      <c r="S4" s="79" t="s">
        <v>79</v>
      </c>
      <c r="T4" s="80" t="s">
        <v>75</v>
      </c>
      <c r="U4" s="78" t="s">
        <v>72</v>
      </c>
      <c r="V4" s="78"/>
      <c r="W4" s="78" t="s">
        <v>80</v>
      </c>
      <c r="X4" s="79" t="s">
        <v>81</v>
      </c>
      <c r="Y4" s="80" t="s">
        <v>75</v>
      </c>
      <c r="Z4" s="78" t="s">
        <v>72</v>
      </c>
      <c r="AA4" s="78"/>
      <c r="AB4" s="78" t="s">
        <v>82</v>
      </c>
      <c r="AC4" s="79" t="s">
        <v>83</v>
      </c>
      <c r="AD4" s="80" t="s">
        <v>75</v>
      </c>
      <c r="AE4" s="78" t="s">
        <v>72</v>
      </c>
      <c r="AF4" s="78"/>
      <c r="AG4" s="78" t="s">
        <v>84</v>
      </c>
      <c r="AH4" s="79" t="s">
        <v>85</v>
      </c>
      <c r="AI4" s="81" t="s">
        <v>75</v>
      </c>
      <c r="AJ4" s="82" t="s">
        <v>72</v>
      </c>
      <c r="AK4" s="82"/>
      <c r="AL4" s="82" t="s">
        <v>86</v>
      </c>
      <c r="AM4" s="83" t="s">
        <v>87</v>
      </c>
      <c r="AN4" s="80" t="s">
        <v>75</v>
      </c>
      <c r="AO4" s="78" t="s">
        <v>72</v>
      </c>
      <c r="AP4" s="78"/>
      <c r="AQ4" s="78" t="s">
        <v>88</v>
      </c>
      <c r="AR4" s="79" t="s">
        <v>89</v>
      </c>
      <c r="AS4" s="80" t="s">
        <v>75</v>
      </c>
      <c r="AT4" s="78" t="s">
        <v>72</v>
      </c>
      <c r="AU4" s="78"/>
      <c r="AV4" s="78" t="s">
        <v>90</v>
      </c>
      <c r="AW4" s="79" t="s">
        <v>91</v>
      </c>
      <c r="AX4" s="80" t="s">
        <v>75</v>
      </c>
      <c r="AY4" s="78" t="s">
        <v>72</v>
      </c>
      <c r="AZ4" s="78"/>
      <c r="BA4" s="78" t="s">
        <v>92</v>
      </c>
      <c r="BB4" s="79" t="s">
        <v>93</v>
      </c>
      <c r="BC4" s="80" t="s">
        <v>75</v>
      </c>
      <c r="BD4" s="78" t="s">
        <v>72</v>
      </c>
      <c r="BE4" s="78"/>
      <c r="BF4" s="78" t="s">
        <v>94</v>
      </c>
      <c r="BG4" s="79" t="s">
        <v>95</v>
      </c>
      <c r="BH4" s="80" t="s">
        <v>75</v>
      </c>
      <c r="BI4" s="78" t="s">
        <v>72</v>
      </c>
      <c r="BJ4" s="78"/>
      <c r="BK4" s="78" t="s">
        <v>96</v>
      </c>
      <c r="BL4" s="79" t="s">
        <v>97</v>
      </c>
      <c r="BM4" s="80" t="s">
        <v>75</v>
      </c>
      <c r="BN4" s="78" t="s">
        <v>72</v>
      </c>
      <c r="BO4" s="78"/>
      <c r="BP4" s="78" t="s">
        <v>98</v>
      </c>
      <c r="BQ4" s="79" t="s">
        <v>99</v>
      </c>
      <c r="BR4" s="80" t="s">
        <v>75</v>
      </c>
      <c r="BS4" s="78" t="s">
        <v>72</v>
      </c>
      <c r="BT4" s="78"/>
      <c r="BU4" s="78" t="s">
        <v>100</v>
      </c>
      <c r="BV4" s="79" t="s">
        <v>101</v>
      </c>
      <c r="BW4" s="84" t="s">
        <v>75</v>
      </c>
    </row>
    <row r="5" spans="1:75">
      <c r="A5" s="74">
        <v>1</v>
      </c>
      <c r="B5" s="85" t="e">
        <f>IF('repartition des sièges'!Q27="O",+'repartition des sièges'!C27,0)</f>
        <v>#DIV/0!</v>
      </c>
      <c r="C5" s="106" t="e">
        <f t="shared" ref="C5:C32" si="0">B5/$B$36</f>
        <v>#DIV/0!</v>
      </c>
      <c r="D5" s="88" t="e">
        <f t="shared" ref="D5:D32" si="1">ROUNDDOWN(C5,0)</f>
        <v>#DIV/0!</v>
      </c>
      <c r="E5" s="89" t="e">
        <f t="shared" ref="E5:E24" si="2">D5+I5+N5+S5+X5+AC5+AH5+AM5+AR5+AW5+BB5+BG5+BL5+BQ5+BV5</f>
        <v>#DIV/0!</v>
      </c>
      <c r="F5" s="90" t="e">
        <f t="shared" ref="F5:F32" si="3">B5/(D5+1)</f>
        <v>#DIV/0!</v>
      </c>
      <c r="G5" s="90" t="e">
        <f t="shared" ref="G5:G32" si="4">IF($D$34&gt;0,1,0)</f>
        <v>#DIV/0!</v>
      </c>
      <c r="H5" s="91" t="e">
        <f t="shared" ref="H5:H32" si="5">IF(F5=MAX($F$5:$F$32),1,0)</f>
        <v>#DIV/0!</v>
      </c>
      <c r="I5" s="92" t="e">
        <f t="shared" ref="I5:I32" si="6">IF($D$34&gt;0,IF(H5&lt;1,0,H5),0)</f>
        <v>#DIV/0!</v>
      </c>
      <c r="J5" s="93" t="e">
        <f t="shared" ref="J5:J32" si="7">+IF($J$34&gt;0,$J$34,"0")</f>
        <v>#DIV/0!</v>
      </c>
      <c r="K5" s="90" t="e">
        <f t="shared" ref="K5:K32" si="8">B5/(D5+I5+1)</f>
        <v>#DIV/0!</v>
      </c>
      <c r="L5" s="90" t="e">
        <f t="shared" ref="L5:L32" si="9">IF($J$34&gt;0,1,0)</f>
        <v>#DIV/0!</v>
      </c>
      <c r="M5" s="91" t="e">
        <f>IF(K5=MAX($K$5:$K32),1,0)</f>
        <v>#DIV/0!</v>
      </c>
      <c r="N5" s="92" t="e">
        <f t="shared" ref="N5:N32" si="10">IF((L5+M5=2),M5,0)</f>
        <v>#DIV/0!</v>
      </c>
      <c r="O5" s="93"/>
      <c r="P5" s="90" t="e">
        <f t="shared" ref="P5:P32" si="11">B5/(D5+I5+N5+1)</f>
        <v>#DIV/0!</v>
      </c>
      <c r="Q5" s="90" t="e">
        <f t="shared" ref="Q5:Q32" si="12">IF($O$34&gt;0,1,0)</f>
        <v>#DIV/0!</v>
      </c>
      <c r="R5" s="91" t="e">
        <f t="shared" ref="R5:R32" si="13">IF(P5=MAX($P$5:$P$32),1,0)</f>
        <v>#DIV/0!</v>
      </c>
      <c r="S5" s="92" t="e">
        <f t="shared" ref="S5:S32" si="14">IF((R5+Q5=2),R5,0)</f>
        <v>#DIV/0!</v>
      </c>
      <c r="T5" s="93"/>
      <c r="U5" s="90" t="e">
        <f t="shared" ref="U5:U32" si="15">B5/(D5+I5+N5+S5+1)</f>
        <v>#DIV/0!</v>
      </c>
      <c r="V5" s="90" t="e">
        <f t="shared" ref="V5:V32" si="16">IF($T$34&gt;0,1,0)</f>
        <v>#DIV/0!</v>
      </c>
      <c r="W5" s="91" t="e">
        <f t="shared" ref="W5:W32" si="17">IF(U5=MAX($U$5:$U$32),1,0)</f>
        <v>#DIV/0!</v>
      </c>
      <c r="X5" s="92" t="e">
        <f t="shared" ref="X5:X32" si="18">IF((W5+V5=2),W5,0)</f>
        <v>#DIV/0!</v>
      </c>
      <c r="Y5" s="93"/>
      <c r="Z5" s="90" t="e">
        <f t="shared" ref="Z5:Z32" si="19">B5/(D5+I5+N5+S5+X5+1)</f>
        <v>#DIV/0!</v>
      </c>
      <c r="AA5" s="90" t="e">
        <f t="shared" ref="AA5:AA32" si="20">IF($Y$34&gt;0,1,0)</f>
        <v>#DIV/0!</v>
      </c>
      <c r="AB5" s="91" t="e">
        <f t="shared" ref="AB5:AB32" si="21">IF(Z5=MAX($Z$5:$Z$32),1,0)</f>
        <v>#DIV/0!</v>
      </c>
      <c r="AC5" s="92" t="e">
        <f t="shared" ref="AC5:AC32" si="22">IF((AB5+AA5=2),AB5,0)</f>
        <v>#DIV/0!</v>
      </c>
      <c r="AD5" s="93"/>
      <c r="AE5" s="90" t="e">
        <f t="shared" ref="AE5:AE32" si="23">B5/(D5+I5+N5+S5+X5+AC5+1)</f>
        <v>#DIV/0!</v>
      </c>
      <c r="AF5" s="90" t="e">
        <f t="shared" ref="AF5:AF32" si="24">IF($AD$34&gt;0,1,0)</f>
        <v>#DIV/0!</v>
      </c>
      <c r="AG5" s="91" t="e">
        <f t="shared" ref="AG5:AG32" si="25">IF(AE5=MAX($AE$5:$AE$32),1,0)</f>
        <v>#DIV/0!</v>
      </c>
      <c r="AH5" s="92" t="e">
        <f t="shared" ref="AH5:AH32" si="26">IF((AF5+AG5=2),AG5,0)</f>
        <v>#DIV/0!</v>
      </c>
      <c r="AI5" s="94" t="e">
        <f t="shared" ref="AI5:AI32" si="27">B5/(D5+I5+N5+S5+X5+AC5+AH5+1)</f>
        <v>#DIV/0!</v>
      </c>
      <c r="AJ5" s="95" t="e">
        <f t="shared" ref="AJ5:AJ32" si="28">B5/(D5+I5+N5+S5+X5+AC5+AH5+1)</f>
        <v>#DIV/0!</v>
      </c>
      <c r="AK5" s="95" t="e">
        <f t="shared" ref="AK5:AK32" si="29">IF($AI$34&gt;0,1,0)</f>
        <v>#DIV/0!</v>
      </c>
      <c r="AL5" s="96" t="e">
        <f t="shared" ref="AL5:AL32" si="30">IF(AJ5=MAX($AJ$5:$AJ$32),1,0)</f>
        <v>#DIV/0!</v>
      </c>
      <c r="AM5" s="97" t="e">
        <f t="shared" ref="AM5:AM32" si="31">IF((AK5+AL5=2),AL5,0)</f>
        <v>#DIV/0!</v>
      </c>
      <c r="AN5" s="93"/>
      <c r="AO5" s="90" t="e">
        <f t="shared" ref="AO5:AO32" si="32">B5/(D5+I5+N5+S5+X5+AC5+AH5+AM5+1)</f>
        <v>#DIV/0!</v>
      </c>
      <c r="AP5" s="90" t="e">
        <f t="shared" ref="AP5:AP32" si="33">IF($AN$34&gt;0,1,0)</f>
        <v>#DIV/0!</v>
      </c>
      <c r="AQ5" s="98" t="e">
        <f t="shared" ref="AQ5:AQ32" si="34">IF(AO5=MAX($AO$5:$AO$31),1,0)</f>
        <v>#DIV/0!</v>
      </c>
      <c r="AR5" s="99" t="e">
        <f t="shared" ref="AR5:AR32" si="35">IF((AP5+AQ5=2),AQ5,0)</f>
        <v>#DIV/0!</v>
      </c>
      <c r="AS5" s="100"/>
      <c r="AT5" s="90" t="e">
        <f t="shared" ref="AT5:AT32" si="36">B5/(D5+I5+N5+S5+X5+AC5+AH5+AM5+AR5+1)</f>
        <v>#DIV/0!</v>
      </c>
      <c r="AU5" s="90" t="e">
        <f t="shared" ref="AU5:AU32" si="37">IF($AS$34&gt;0,1,0)</f>
        <v>#DIV/0!</v>
      </c>
      <c r="AV5" s="98" t="e">
        <f t="shared" ref="AV5:AV32" si="38">IF(AT5=MAX($AT$5:$AT$32),1,0)</f>
        <v>#DIV/0!</v>
      </c>
      <c r="AW5" s="99" t="e">
        <f t="shared" ref="AW5:AW32" si="39">IF((AU5+AV5=2),AV5,0)</f>
        <v>#DIV/0!</v>
      </c>
      <c r="AX5" s="100"/>
      <c r="AY5" s="90" t="e">
        <f t="shared" ref="AY5:AY32" si="40">B5/(D5+I5+N5+S5+X5+AC5+AH5+AM5+AR5+AW5+1)</f>
        <v>#DIV/0!</v>
      </c>
      <c r="AZ5" s="90" t="e">
        <f t="shared" ref="AZ5:AZ32" si="41">IF($AX$34&gt;0,1,0)</f>
        <v>#DIV/0!</v>
      </c>
      <c r="BA5" s="98" t="e">
        <f t="shared" ref="BA5:BA32" si="42">IF(AY5=MAX($AY$5:$AY$32),1,0)</f>
        <v>#DIV/0!</v>
      </c>
      <c r="BB5" s="99" t="e">
        <f t="shared" ref="BB5:BB32" si="43">IF((AZ5+BA5=2),BA5,0)</f>
        <v>#DIV/0!</v>
      </c>
      <c r="BC5" s="100"/>
      <c r="BD5" s="90" t="e">
        <f t="shared" ref="BD5:BD32" si="44">B5/(D5+I5+N5+S5+X5+AC5+AH5+AM5+AR5+AW5+BB5+1)</f>
        <v>#DIV/0!</v>
      </c>
      <c r="BE5" s="90" t="e">
        <f t="shared" ref="BE5:BE32" si="45">IF($BC$34&gt;0,1,0)</f>
        <v>#DIV/0!</v>
      </c>
      <c r="BF5" s="98" t="e">
        <f t="shared" ref="BF5:BF32" si="46">IF(BD5=MAX($BD$5:$BD$32),1,0)</f>
        <v>#DIV/0!</v>
      </c>
      <c r="BG5" s="99" t="e">
        <f t="shared" ref="BG5:BG32" si="47">IF((BE5+BF5=2),BF5,0)</f>
        <v>#DIV/0!</v>
      </c>
      <c r="BH5" s="93"/>
      <c r="BI5" s="90" t="e">
        <f t="shared" ref="BI5:BI32" si="48">B5/(D5+I5+N5+S5+X5+AC5+AH5+AM5+AR5+AW5+BB5+BG5+1)</f>
        <v>#DIV/0!</v>
      </c>
      <c r="BJ5" s="90" t="e">
        <f t="shared" ref="BJ5:BJ33" si="49">IF($BH$34&gt;0,1,0)</f>
        <v>#DIV/0!</v>
      </c>
      <c r="BK5" s="91" t="e">
        <f t="shared" ref="BK5:BK32" si="50">IF(BI5=MAX($BI$5:$BI$32),1,0)</f>
        <v>#DIV/0!</v>
      </c>
      <c r="BL5" s="92" t="e">
        <f t="shared" ref="BL5:BL32" si="51">IF((BJ5+BK5=2),BK5,0)</f>
        <v>#DIV/0!</v>
      </c>
      <c r="BM5" s="93"/>
      <c r="BN5" s="90" t="e">
        <f t="shared" ref="BN5:BN32" si="52">B5/(D5+I5+N5+S5+X5+AC5+AH5+AM5+AR5+AW5+BB5+BG5+BL5+1)</f>
        <v>#DIV/0!</v>
      </c>
      <c r="BO5" s="90" t="e">
        <f t="shared" ref="BO5:BO32" si="53">IF($BM$34&gt;0,1,0)</f>
        <v>#DIV/0!</v>
      </c>
      <c r="BP5" s="91" t="e">
        <f t="shared" ref="BP5:BP32" si="54">IF(BN5=MAX($BN$5:$BN$32),1,0)</f>
        <v>#DIV/0!</v>
      </c>
      <c r="BQ5" s="92" t="e">
        <f t="shared" ref="BQ5:BQ32" si="55">IF((BO5+BP5=2),BP5,0)</f>
        <v>#DIV/0!</v>
      </c>
      <c r="BR5" s="93"/>
      <c r="BS5" s="90" t="e">
        <f t="shared" ref="BS5:BS32" si="56">B5/(D5+I5+N5+S5+X5+AC5+AH5+AM5+AR5+AW5+BB5+BG5+BL5+BQ5+1)</f>
        <v>#DIV/0!</v>
      </c>
      <c r="BT5" s="90" t="e">
        <f t="shared" ref="BT5:BT32" si="57">IF($BR$34&gt;0,1,0)</f>
        <v>#DIV/0!</v>
      </c>
      <c r="BU5" s="91" t="e">
        <f t="shared" ref="BU5:BU32" si="58">IF(BS5=MAX($BS$5:$BS$32),1,0)</f>
        <v>#DIV/0!</v>
      </c>
      <c r="BV5" s="92" t="e">
        <f t="shared" ref="BV5:BV32" si="59">IF((BT5+BU5=2),BU5,0)</f>
        <v>#DIV/0!</v>
      </c>
      <c r="BW5" s="101"/>
    </row>
    <row r="6" spans="1:75">
      <c r="A6" s="74">
        <v>2</v>
      </c>
      <c r="B6" s="85" t="e">
        <f>IF('repartition des sièges'!Q28="O",+'repartition des sièges'!C28,0)</f>
        <v>#DIV/0!</v>
      </c>
      <c r="C6" s="106" t="e">
        <f t="shared" si="0"/>
        <v>#DIV/0!</v>
      </c>
      <c r="D6" s="88" t="e">
        <f t="shared" si="1"/>
        <v>#DIV/0!</v>
      </c>
      <c r="E6" s="89" t="e">
        <f t="shared" si="2"/>
        <v>#DIV/0!</v>
      </c>
      <c r="F6" s="90" t="e">
        <f t="shared" si="3"/>
        <v>#DIV/0!</v>
      </c>
      <c r="G6" s="90" t="e">
        <f t="shared" si="4"/>
        <v>#DIV/0!</v>
      </c>
      <c r="H6" s="91" t="e">
        <f t="shared" si="5"/>
        <v>#DIV/0!</v>
      </c>
      <c r="I6" s="92" t="e">
        <f t="shared" si="6"/>
        <v>#DIV/0!</v>
      </c>
      <c r="J6" s="93" t="e">
        <f t="shared" si="7"/>
        <v>#DIV/0!</v>
      </c>
      <c r="K6" s="90" t="e">
        <f t="shared" si="8"/>
        <v>#DIV/0!</v>
      </c>
      <c r="L6" s="90" t="e">
        <f t="shared" si="9"/>
        <v>#DIV/0!</v>
      </c>
      <c r="M6" s="91" t="e">
        <f>IF(K6=MAX($K$5:$K33),1,0)</f>
        <v>#DIV/0!</v>
      </c>
      <c r="N6" s="92" t="e">
        <f t="shared" si="10"/>
        <v>#DIV/0!</v>
      </c>
      <c r="O6" s="93"/>
      <c r="P6" s="90" t="e">
        <f t="shared" si="11"/>
        <v>#DIV/0!</v>
      </c>
      <c r="Q6" s="90" t="e">
        <f t="shared" si="12"/>
        <v>#DIV/0!</v>
      </c>
      <c r="R6" s="91" t="e">
        <f t="shared" si="13"/>
        <v>#DIV/0!</v>
      </c>
      <c r="S6" s="92" t="e">
        <f t="shared" si="14"/>
        <v>#DIV/0!</v>
      </c>
      <c r="T6" s="93"/>
      <c r="U6" s="90" t="e">
        <f t="shared" si="15"/>
        <v>#DIV/0!</v>
      </c>
      <c r="V6" s="90" t="e">
        <f t="shared" si="16"/>
        <v>#DIV/0!</v>
      </c>
      <c r="W6" s="91" t="e">
        <f t="shared" si="17"/>
        <v>#DIV/0!</v>
      </c>
      <c r="X6" s="92" t="e">
        <f t="shared" si="18"/>
        <v>#DIV/0!</v>
      </c>
      <c r="Y6" s="93"/>
      <c r="Z6" s="90" t="e">
        <f t="shared" si="19"/>
        <v>#DIV/0!</v>
      </c>
      <c r="AA6" s="90" t="e">
        <f t="shared" si="20"/>
        <v>#DIV/0!</v>
      </c>
      <c r="AB6" s="91" t="e">
        <f t="shared" si="21"/>
        <v>#DIV/0!</v>
      </c>
      <c r="AC6" s="92" t="e">
        <f t="shared" si="22"/>
        <v>#DIV/0!</v>
      </c>
      <c r="AD6" s="93"/>
      <c r="AE6" s="90" t="e">
        <f t="shared" si="23"/>
        <v>#DIV/0!</v>
      </c>
      <c r="AF6" s="90" t="e">
        <f t="shared" si="24"/>
        <v>#DIV/0!</v>
      </c>
      <c r="AG6" s="91" t="e">
        <f t="shared" si="25"/>
        <v>#DIV/0!</v>
      </c>
      <c r="AH6" s="92" t="e">
        <f t="shared" si="26"/>
        <v>#DIV/0!</v>
      </c>
      <c r="AI6" s="94" t="e">
        <f t="shared" si="27"/>
        <v>#DIV/0!</v>
      </c>
      <c r="AJ6" s="95" t="e">
        <f t="shared" si="28"/>
        <v>#DIV/0!</v>
      </c>
      <c r="AK6" s="95" t="e">
        <f t="shared" si="29"/>
        <v>#DIV/0!</v>
      </c>
      <c r="AL6" s="96" t="e">
        <f t="shared" si="30"/>
        <v>#DIV/0!</v>
      </c>
      <c r="AM6" s="97" t="e">
        <f t="shared" si="31"/>
        <v>#DIV/0!</v>
      </c>
      <c r="AN6" s="93"/>
      <c r="AO6" s="90" t="e">
        <f t="shared" si="32"/>
        <v>#DIV/0!</v>
      </c>
      <c r="AP6" s="90" t="e">
        <f t="shared" si="33"/>
        <v>#DIV/0!</v>
      </c>
      <c r="AQ6" s="98" t="e">
        <f t="shared" si="34"/>
        <v>#DIV/0!</v>
      </c>
      <c r="AR6" s="99" t="e">
        <f t="shared" si="35"/>
        <v>#DIV/0!</v>
      </c>
      <c r="AS6" s="100"/>
      <c r="AT6" s="90" t="e">
        <f t="shared" si="36"/>
        <v>#DIV/0!</v>
      </c>
      <c r="AU6" s="90" t="e">
        <f t="shared" si="37"/>
        <v>#DIV/0!</v>
      </c>
      <c r="AV6" s="98" t="e">
        <f t="shared" si="38"/>
        <v>#DIV/0!</v>
      </c>
      <c r="AW6" s="99" t="e">
        <f t="shared" si="39"/>
        <v>#DIV/0!</v>
      </c>
      <c r="AX6" s="100"/>
      <c r="AY6" s="90" t="e">
        <f t="shared" si="40"/>
        <v>#DIV/0!</v>
      </c>
      <c r="AZ6" s="90" t="e">
        <f t="shared" si="41"/>
        <v>#DIV/0!</v>
      </c>
      <c r="BA6" s="98" t="e">
        <f t="shared" si="42"/>
        <v>#DIV/0!</v>
      </c>
      <c r="BB6" s="99" t="e">
        <f t="shared" si="43"/>
        <v>#DIV/0!</v>
      </c>
      <c r="BC6" s="100"/>
      <c r="BD6" s="90" t="e">
        <f t="shared" si="44"/>
        <v>#DIV/0!</v>
      </c>
      <c r="BE6" s="90" t="e">
        <f t="shared" si="45"/>
        <v>#DIV/0!</v>
      </c>
      <c r="BF6" s="98" t="e">
        <f t="shared" si="46"/>
        <v>#DIV/0!</v>
      </c>
      <c r="BG6" s="99" t="e">
        <f t="shared" si="47"/>
        <v>#DIV/0!</v>
      </c>
      <c r="BH6" s="93"/>
      <c r="BI6" s="90" t="e">
        <f t="shared" si="48"/>
        <v>#DIV/0!</v>
      </c>
      <c r="BJ6" s="90" t="e">
        <f t="shared" si="49"/>
        <v>#DIV/0!</v>
      </c>
      <c r="BK6" s="91" t="e">
        <f t="shared" si="50"/>
        <v>#DIV/0!</v>
      </c>
      <c r="BL6" s="92" t="e">
        <f t="shared" si="51"/>
        <v>#DIV/0!</v>
      </c>
      <c r="BM6" s="93"/>
      <c r="BN6" s="90" t="e">
        <f t="shared" si="52"/>
        <v>#DIV/0!</v>
      </c>
      <c r="BO6" s="90" t="e">
        <f t="shared" si="53"/>
        <v>#DIV/0!</v>
      </c>
      <c r="BP6" s="91" t="e">
        <f t="shared" si="54"/>
        <v>#DIV/0!</v>
      </c>
      <c r="BQ6" s="92" t="e">
        <f t="shared" si="55"/>
        <v>#DIV/0!</v>
      </c>
      <c r="BR6" s="93"/>
      <c r="BS6" s="90" t="e">
        <f t="shared" si="56"/>
        <v>#DIV/0!</v>
      </c>
      <c r="BT6" s="90" t="e">
        <f t="shared" si="57"/>
        <v>#DIV/0!</v>
      </c>
      <c r="BU6" s="91" t="e">
        <f t="shared" si="58"/>
        <v>#DIV/0!</v>
      </c>
      <c r="BV6" s="92" t="e">
        <f t="shared" si="59"/>
        <v>#DIV/0!</v>
      </c>
      <c r="BW6" s="101"/>
    </row>
    <row r="7" spans="1:75">
      <c r="A7" s="74">
        <v>3</v>
      </c>
      <c r="B7" s="85" t="e">
        <f>IF('repartition des sièges'!Q29="O",+'repartition des sièges'!C29,0)</f>
        <v>#DIV/0!</v>
      </c>
      <c r="C7" s="106" t="e">
        <f t="shared" si="0"/>
        <v>#DIV/0!</v>
      </c>
      <c r="D7" s="88" t="e">
        <f t="shared" si="1"/>
        <v>#DIV/0!</v>
      </c>
      <c r="E7" s="89" t="e">
        <f t="shared" si="2"/>
        <v>#DIV/0!</v>
      </c>
      <c r="F7" s="90" t="e">
        <f t="shared" si="3"/>
        <v>#DIV/0!</v>
      </c>
      <c r="G7" s="90" t="e">
        <f t="shared" si="4"/>
        <v>#DIV/0!</v>
      </c>
      <c r="H7" s="91" t="e">
        <f t="shared" si="5"/>
        <v>#DIV/0!</v>
      </c>
      <c r="I7" s="92" t="e">
        <f t="shared" si="6"/>
        <v>#DIV/0!</v>
      </c>
      <c r="J7" s="93" t="e">
        <f t="shared" si="7"/>
        <v>#DIV/0!</v>
      </c>
      <c r="K7" s="90" t="e">
        <f t="shared" si="8"/>
        <v>#DIV/0!</v>
      </c>
      <c r="L7" s="90" t="e">
        <f t="shared" si="9"/>
        <v>#DIV/0!</v>
      </c>
      <c r="M7" s="91" t="e">
        <f>IF(K7=MAX($K$5:$K34),1,0)</f>
        <v>#DIV/0!</v>
      </c>
      <c r="N7" s="92" t="e">
        <f t="shared" si="10"/>
        <v>#DIV/0!</v>
      </c>
      <c r="O7" s="93"/>
      <c r="P7" s="90" t="e">
        <f t="shared" si="11"/>
        <v>#DIV/0!</v>
      </c>
      <c r="Q7" s="90" t="e">
        <f t="shared" si="12"/>
        <v>#DIV/0!</v>
      </c>
      <c r="R7" s="91" t="e">
        <f t="shared" si="13"/>
        <v>#DIV/0!</v>
      </c>
      <c r="S7" s="92" t="e">
        <f t="shared" si="14"/>
        <v>#DIV/0!</v>
      </c>
      <c r="T7" s="93"/>
      <c r="U7" s="90" t="e">
        <f t="shared" si="15"/>
        <v>#DIV/0!</v>
      </c>
      <c r="V7" s="90" t="e">
        <f t="shared" si="16"/>
        <v>#DIV/0!</v>
      </c>
      <c r="W7" s="91" t="e">
        <f t="shared" si="17"/>
        <v>#DIV/0!</v>
      </c>
      <c r="X7" s="92" t="e">
        <f t="shared" si="18"/>
        <v>#DIV/0!</v>
      </c>
      <c r="Y7" s="93"/>
      <c r="Z7" s="90" t="e">
        <f t="shared" si="19"/>
        <v>#DIV/0!</v>
      </c>
      <c r="AA7" s="90" t="e">
        <f t="shared" si="20"/>
        <v>#DIV/0!</v>
      </c>
      <c r="AB7" s="91" t="e">
        <f t="shared" si="21"/>
        <v>#DIV/0!</v>
      </c>
      <c r="AC7" s="92" t="e">
        <f t="shared" si="22"/>
        <v>#DIV/0!</v>
      </c>
      <c r="AD7" s="93"/>
      <c r="AE7" s="90" t="e">
        <f t="shared" si="23"/>
        <v>#DIV/0!</v>
      </c>
      <c r="AF7" s="90" t="e">
        <f t="shared" si="24"/>
        <v>#DIV/0!</v>
      </c>
      <c r="AG7" s="91" t="e">
        <f t="shared" si="25"/>
        <v>#DIV/0!</v>
      </c>
      <c r="AH7" s="92" t="e">
        <f t="shared" si="26"/>
        <v>#DIV/0!</v>
      </c>
      <c r="AI7" s="94" t="e">
        <f t="shared" si="27"/>
        <v>#DIV/0!</v>
      </c>
      <c r="AJ7" s="95" t="e">
        <f t="shared" si="28"/>
        <v>#DIV/0!</v>
      </c>
      <c r="AK7" s="95" t="e">
        <f t="shared" si="29"/>
        <v>#DIV/0!</v>
      </c>
      <c r="AL7" s="96" t="e">
        <f t="shared" si="30"/>
        <v>#DIV/0!</v>
      </c>
      <c r="AM7" s="97" t="e">
        <f t="shared" si="31"/>
        <v>#DIV/0!</v>
      </c>
      <c r="AN7" s="93"/>
      <c r="AO7" s="90" t="e">
        <f t="shared" si="32"/>
        <v>#DIV/0!</v>
      </c>
      <c r="AP7" s="90" t="e">
        <f t="shared" si="33"/>
        <v>#DIV/0!</v>
      </c>
      <c r="AQ7" s="98" t="e">
        <f t="shared" si="34"/>
        <v>#DIV/0!</v>
      </c>
      <c r="AR7" s="99" t="e">
        <f t="shared" si="35"/>
        <v>#DIV/0!</v>
      </c>
      <c r="AS7" s="100"/>
      <c r="AT7" s="90" t="e">
        <f t="shared" si="36"/>
        <v>#DIV/0!</v>
      </c>
      <c r="AU7" s="90" t="e">
        <f t="shared" si="37"/>
        <v>#DIV/0!</v>
      </c>
      <c r="AV7" s="98" t="e">
        <f t="shared" si="38"/>
        <v>#DIV/0!</v>
      </c>
      <c r="AW7" s="99" t="e">
        <f t="shared" si="39"/>
        <v>#DIV/0!</v>
      </c>
      <c r="AX7" s="100"/>
      <c r="AY7" s="90" t="e">
        <f t="shared" si="40"/>
        <v>#DIV/0!</v>
      </c>
      <c r="AZ7" s="90" t="e">
        <f t="shared" si="41"/>
        <v>#DIV/0!</v>
      </c>
      <c r="BA7" s="98" t="e">
        <f t="shared" si="42"/>
        <v>#DIV/0!</v>
      </c>
      <c r="BB7" s="99" t="e">
        <f t="shared" si="43"/>
        <v>#DIV/0!</v>
      </c>
      <c r="BC7" s="100"/>
      <c r="BD7" s="90" t="e">
        <f t="shared" si="44"/>
        <v>#DIV/0!</v>
      </c>
      <c r="BE7" s="90" t="e">
        <f t="shared" si="45"/>
        <v>#DIV/0!</v>
      </c>
      <c r="BF7" s="98" t="e">
        <f t="shared" si="46"/>
        <v>#DIV/0!</v>
      </c>
      <c r="BG7" s="99" t="e">
        <f t="shared" si="47"/>
        <v>#DIV/0!</v>
      </c>
      <c r="BH7" s="93"/>
      <c r="BI7" s="90" t="e">
        <f t="shared" si="48"/>
        <v>#DIV/0!</v>
      </c>
      <c r="BJ7" s="90" t="e">
        <f t="shared" si="49"/>
        <v>#DIV/0!</v>
      </c>
      <c r="BK7" s="91" t="e">
        <f t="shared" si="50"/>
        <v>#DIV/0!</v>
      </c>
      <c r="BL7" s="92" t="e">
        <f t="shared" si="51"/>
        <v>#DIV/0!</v>
      </c>
      <c r="BM7" s="93"/>
      <c r="BN7" s="90" t="e">
        <f t="shared" si="52"/>
        <v>#DIV/0!</v>
      </c>
      <c r="BO7" s="90" t="e">
        <f t="shared" si="53"/>
        <v>#DIV/0!</v>
      </c>
      <c r="BP7" s="91" t="e">
        <f t="shared" si="54"/>
        <v>#DIV/0!</v>
      </c>
      <c r="BQ7" s="92" t="e">
        <f t="shared" si="55"/>
        <v>#DIV/0!</v>
      </c>
      <c r="BR7" s="93"/>
      <c r="BS7" s="90" t="e">
        <f t="shared" si="56"/>
        <v>#DIV/0!</v>
      </c>
      <c r="BT7" s="90" t="e">
        <f t="shared" si="57"/>
        <v>#DIV/0!</v>
      </c>
      <c r="BU7" s="91" t="e">
        <f t="shared" si="58"/>
        <v>#DIV/0!</v>
      </c>
      <c r="BV7" s="92" t="e">
        <f t="shared" si="59"/>
        <v>#DIV/0!</v>
      </c>
      <c r="BW7" s="101"/>
    </row>
    <row r="8" spans="1:75">
      <c r="A8" s="74">
        <v>4</v>
      </c>
      <c r="B8" s="85" t="e">
        <f>IF('repartition des sièges'!Q30="O",+'repartition des sièges'!C30,0)</f>
        <v>#DIV/0!</v>
      </c>
      <c r="C8" s="106" t="e">
        <f t="shared" si="0"/>
        <v>#DIV/0!</v>
      </c>
      <c r="D8" s="88" t="e">
        <f t="shared" si="1"/>
        <v>#DIV/0!</v>
      </c>
      <c r="E8" s="89" t="e">
        <f t="shared" si="2"/>
        <v>#DIV/0!</v>
      </c>
      <c r="F8" s="90" t="e">
        <f t="shared" si="3"/>
        <v>#DIV/0!</v>
      </c>
      <c r="G8" s="90" t="e">
        <f t="shared" si="4"/>
        <v>#DIV/0!</v>
      </c>
      <c r="H8" s="91" t="e">
        <f t="shared" si="5"/>
        <v>#DIV/0!</v>
      </c>
      <c r="I8" s="92" t="e">
        <f t="shared" si="6"/>
        <v>#DIV/0!</v>
      </c>
      <c r="J8" s="93" t="e">
        <f t="shared" si="7"/>
        <v>#DIV/0!</v>
      </c>
      <c r="K8" s="90" t="e">
        <f t="shared" si="8"/>
        <v>#DIV/0!</v>
      </c>
      <c r="L8" s="90" t="e">
        <f t="shared" si="9"/>
        <v>#DIV/0!</v>
      </c>
      <c r="M8" s="91" t="e">
        <f>IF(K8=MAX($K$5:$K35),1,0)</f>
        <v>#DIV/0!</v>
      </c>
      <c r="N8" s="92" t="e">
        <f t="shared" si="10"/>
        <v>#DIV/0!</v>
      </c>
      <c r="O8" s="93"/>
      <c r="P8" s="90" t="e">
        <f t="shared" si="11"/>
        <v>#DIV/0!</v>
      </c>
      <c r="Q8" s="90" t="e">
        <f t="shared" si="12"/>
        <v>#DIV/0!</v>
      </c>
      <c r="R8" s="91" t="e">
        <f t="shared" si="13"/>
        <v>#DIV/0!</v>
      </c>
      <c r="S8" s="92" t="e">
        <f t="shared" si="14"/>
        <v>#DIV/0!</v>
      </c>
      <c r="T8" s="93"/>
      <c r="U8" s="90" t="e">
        <f t="shared" si="15"/>
        <v>#DIV/0!</v>
      </c>
      <c r="V8" s="90" t="e">
        <f t="shared" si="16"/>
        <v>#DIV/0!</v>
      </c>
      <c r="W8" s="91" t="e">
        <f t="shared" si="17"/>
        <v>#DIV/0!</v>
      </c>
      <c r="X8" s="92" t="e">
        <f t="shared" si="18"/>
        <v>#DIV/0!</v>
      </c>
      <c r="Y8" s="93"/>
      <c r="Z8" s="90" t="e">
        <f t="shared" si="19"/>
        <v>#DIV/0!</v>
      </c>
      <c r="AA8" s="90" t="e">
        <f t="shared" si="20"/>
        <v>#DIV/0!</v>
      </c>
      <c r="AB8" s="91" t="e">
        <f t="shared" si="21"/>
        <v>#DIV/0!</v>
      </c>
      <c r="AC8" s="92" t="e">
        <f t="shared" si="22"/>
        <v>#DIV/0!</v>
      </c>
      <c r="AD8" s="93"/>
      <c r="AE8" s="90" t="e">
        <f t="shared" si="23"/>
        <v>#DIV/0!</v>
      </c>
      <c r="AF8" s="90" t="e">
        <f t="shared" si="24"/>
        <v>#DIV/0!</v>
      </c>
      <c r="AG8" s="91" t="e">
        <f t="shared" si="25"/>
        <v>#DIV/0!</v>
      </c>
      <c r="AH8" s="92" t="e">
        <f t="shared" si="26"/>
        <v>#DIV/0!</v>
      </c>
      <c r="AI8" s="94" t="e">
        <f t="shared" si="27"/>
        <v>#DIV/0!</v>
      </c>
      <c r="AJ8" s="95" t="e">
        <f t="shared" si="28"/>
        <v>#DIV/0!</v>
      </c>
      <c r="AK8" s="95" t="e">
        <f t="shared" si="29"/>
        <v>#DIV/0!</v>
      </c>
      <c r="AL8" s="96" t="e">
        <f t="shared" si="30"/>
        <v>#DIV/0!</v>
      </c>
      <c r="AM8" s="97" t="e">
        <f t="shared" si="31"/>
        <v>#DIV/0!</v>
      </c>
      <c r="AN8" s="93"/>
      <c r="AO8" s="90" t="e">
        <f t="shared" si="32"/>
        <v>#DIV/0!</v>
      </c>
      <c r="AP8" s="90" t="e">
        <f t="shared" si="33"/>
        <v>#DIV/0!</v>
      </c>
      <c r="AQ8" s="98" t="e">
        <f t="shared" si="34"/>
        <v>#DIV/0!</v>
      </c>
      <c r="AR8" s="99" t="e">
        <f t="shared" si="35"/>
        <v>#DIV/0!</v>
      </c>
      <c r="AS8" s="100"/>
      <c r="AT8" s="90" t="e">
        <f t="shared" si="36"/>
        <v>#DIV/0!</v>
      </c>
      <c r="AU8" s="90" t="e">
        <f t="shared" si="37"/>
        <v>#DIV/0!</v>
      </c>
      <c r="AV8" s="98" t="e">
        <f t="shared" si="38"/>
        <v>#DIV/0!</v>
      </c>
      <c r="AW8" s="99" t="e">
        <f t="shared" si="39"/>
        <v>#DIV/0!</v>
      </c>
      <c r="AX8" s="100"/>
      <c r="AY8" s="90" t="e">
        <f t="shared" si="40"/>
        <v>#DIV/0!</v>
      </c>
      <c r="AZ8" s="90" t="e">
        <f t="shared" si="41"/>
        <v>#DIV/0!</v>
      </c>
      <c r="BA8" s="98" t="e">
        <f t="shared" si="42"/>
        <v>#DIV/0!</v>
      </c>
      <c r="BB8" s="99" t="e">
        <f t="shared" si="43"/>
        <v>#DIV/0!</v>
      </c>
      <c r="BC8" s="100"/>
      <c r="BD8" s="90" t="e">
        <f t="shared" si="44"/>
        <v>#DIV/0!</v>
      </c>
      <c r="BE8" s="90" t="e">
        <f t="shared" si="45"/>
        <v>#DIV/0!</v>
      </c>
      <c r="BF8" s="98" t="e">
        <f t="shared" si="46"/>
        <v>#DIV/0!</v>
      </c>
      <c r="BG8" s="99" t="e">
        <f t="shared" si="47"/>
        <v>#DIV/0!</v>
      </c>
      <c r="BH8" s="93"/>
      <c r="BI8" s="90" t="e">
        <f t="shared" si="48"/>
        <v>#DIV/0!</v>
      </c>
      <c r="BJ8" s="90" t="e">
        <f t="shared" si="49"/>
        <v>#DIV/0!</v>
      </c>
      <c r="BK8" s="91" t="e">
        <f t="shared" si="50"/>
        <v>#DIV/0!</v>
      </c>
      <c r="BL8" s="92" t="e">
        <f t="shared" si="51"/>
        <v>#DIV/0!</v>
      </c>
      <c r="BM8" s="93"/>
      <c r="BN8" s="90" t="e">
        <f t="shared" si="52"/>
        <v>#DIV/0!</v>
      </c>
      <c r="BO8" s="90" t="e">
        <f t="shared" si="53"/>
        <v>#DIV/0!</v>
      </c>
      <c r="BP8" s="91" t="e">
        <f t="shared" si="54"/>
        <v>#DIV/0!</v>
      </c>
      <c r="BQ8" s="92" t="e">
        <f t="shared" si="55"/>
        <v>#DIV/0!</v>
      </c>
      <c r="BR8" s="93"/>
      <c r="BS8" s="90" t="e">
        <f t="shared" si="56"/>
        <v>#DIV/0!</v>
      </c>
      <c r="BT8" s="90" t="e">
        <f t="shared" si="57"/>
        <v>#DIV/0!</v>
      </c>
      <c r="BU8" s="91" t="e">
        <f t="shared" si="58"/>
        <v>#DIV/0!</v>
      </c>
      <c r="BV8" s="92" t="e">
        <f t="shared" si="59"/>
        <v>#DIV/0!</v>
      </c>
      <c r="BW8" s="101"/>
    </row>
    <row r="9" spans="1:75">
      <c r="A9" s="74">
        <v>5</v>
      </c>
      <c r="B9" s="85" t="e">
        <f>IF('repartition des sièges'!Q31="O",+'repartition des sièges'!C31,0)</f>
        <v>#DIV/0!</v>
      </c>
      <c r="C9" s="106" t="e">
        <f t="shared" si="0"/>
        <v>#DIV/0!</v>
      </c>
      <c r="D9" s="88" t="e">
        <f t="shared" si="1"/>
        <v>#DIV/0!</v>
      </c>
      <c r="E9" s="89" t="e">
        <f t="shared" si="2"/>
        <v>#DIV/0!</v>
      </c>
      <c r="F9" s="90" t="e">
        <f t="shared" si="3"/>
        <v>#DIV/0!</v>
      </c>
      <c r="G9" s="90" t="e">
        <f t="shared" si="4"/>
        <v>#DIV/0!</v>
      </c>
      <c r="H9" s="91" t="e">
        <f t="shared" si="5"/>
        <v>#DIV/0!</v>
      </c>
      <c r="I9" s="92" t="e">
        <f t="shared" si="6"/>
        <v>#DIV/0!</v>
      </c>
      <c r="J9" s="93" t="e">
        <f t="shared" si="7"/>
        <v>#DIV/0!</v>
      </c>
      <c r="K9" s="90" t="e">
        <f t="shared" si="8"/>
        <v>#DIV/0!</v>
      </c>
      <c r="L9" s="90" t="e">
        <f t="shared" si="9"/>
        <v>#DIV/0!</v>
      </c>
      <c r="M9" s="91" t="e">
        <f>IF(K9=MAX($K$5:$K36),1,0)</f>
        <v>#DIV/0!</v>
      </c>
      <c r="N9" s="92" t="e">
        <f t="shared" si="10"/>
        <v>#DIV/0!</v>
      </c>
      <c r="O9" s="93"/>
      <c r="P9" s="90" t="e">
        <f t="shared" si="11"/>
        <v>#DIV/0!</v>
      </c>
      <c r="Q9" s="90" t="e">
        <f t="shared" si="12"/>
        <v>#DIV/0!</v>
      </c>
      <c r="R9" s="91" t="e">
        <f t="shared" si="13"/>
        <v>#DIV/0!</v>
      </c>
      <c r="S9" s="92" t="e">
        <f t="shared" si="14"/>
        <v>#DIV/0!</v>
      </c>
      <c r="T9" s="93"/>
      <c r="U9" s="90" t="e">
        <f t="shared" si="15"/>
        <v>#DIV/0!</v>
      </c>
      <c r="V9" s="90" t="e">
        <f t="shared" si="16"/>
        <v>#DIV/0!</v>
      </c>
      <c r="W9" s="91" t="e">
        <f t="shared" si="17"/>
        <v>#DIV/0!</v>
      </c>
      <c r="X9" s="92" t="e">
        <f t="shared" si="18"/>
        <v>#DIV/0!</v>
      </c>
      <c r="Y9" s="93"/>
      <c r="Z9" s="90" t="e">
        <f t="shared" si="19"/>
        <v>#DIV/0!</v>
      </c>
      <c r="AA9" s="90" t="e">
        <f t="shared" si="20"/>
        <v>#DIV/0!</v>
      </c>
      <c r="AB9" s="91" t="e">
        <f t="shared" si="21"/>
        <v>#DIV/0!</v>
      </c>
      <c r="AC9" s="92" t="e">
        <f t="shared" si="22"/>
        <v>#DIV/0!</v>
      </c>
      <c r="AD9" s="93"/>
      <c r="AE9" s="90" t="e">
        <f t="shared" si="23"/>
        <v>#DIV/0!</v>
      </c>
      <c r="AF9" s="90" t="e">
        <f t="shared" si="24"/>
        <v>#DIV/0!</v>
      </c>
      <c r="AG9" s="91" t="e">
        <f t="shared" si="25"/>
        <v>#DIV/0!</v>
      </c>
      <c r="AH9" s="92" t="e">
        <f t="shared" si="26"/>
        <v>#DIV/0!</v>
      </c>
      <c r="AI9" s="94" t="e">
        <f t="shared" si="27"/>
        <v>#DIV/0!</v>
      </c>
      <c r="AJ9" s="95" t="e">
        <f t="shared" si="28"/>
        <v>#DIV/0!</v>
      </c>
      <c r="AK9" s="95" t="e">
        <f t="shared" si="29"/>
        <v>#DIV/0!</v>
      </c>
      <c r="AL9" s="96" t="e">
        <f t="shared" si="30"/>
        <v>#DIV/0!</v>
      </c>
      <c r="AM9" s="97" t="e">
        <f t="shared" si="31"/>
        <v>#DIV/0!</v>
      </c>
      <c r="AN9" s="93"/>
      <c r="AO9" s="90" t="e">
        <f t="shared" si="32"/>
        <v>#DIV/0!</v>
      </c>
      <c r="AP9" s="90" t="e">
        <f t="shared" si="33"/>
        <v>#DIV/0!</v>
      </c>
      <c r="AQ9" s="98" t="e">
        <f t="shared" si="34"/>
        <v>#DIV/0!</v>
      </c>
      <c r="AR9" s="99" t="e">
        <f t="shared" si="35"/>
        <v>#DIV/0!</v>
      </c>
      <c r="AS9" s="100"/>
      <c r="AT9" s="90" t="e">
        <f t="shared" si="36"/>
        <v>#DIV/0!</v>
      </c>
      <c r="AU9" s="90" t="e">
        <f t="shared" si="37"/>
        <v>#DIV/0!</v>
      </c>
      <c r="AV9" s="98" t="e">
        <f t="shared" si="38"/>
        <v>#DIV/0!</v>
      </c>
      <c r="AW9" s="99" t="e">
        <f t="shared" si="39"/>
        <v>#DIV/0!</v>
      </c>
      <c r="AX9" s="100"/>
      <c r="AY9" s="90" t="e">
        <f t="shared" si="40"/>
        <v>#DIV/0!</v>
      </c>
      <c r="AZ9" s="90" t="e">
        <f t="shared" si="41"/>
        <v>#DIV/0!</v>
      </c>
      <c r="BA9" s="98" t="e">
        <f t="shared" si="42"/>
        <v>#DIV/0!</v>
      </c>
      <c r="BB9" s="99" t="e">
        <f t="shared" si="43"/>
        <v>#DIV/0!</v>
      </c>
      <c r="BC9" s="100"/>
      <c r="BD9" s="90" t="e">
        <f t="shared" si="44"/>
        <v>#DIV/0!</v>
      </c>
      <c r="BE9" s="90" t="e">
        <f t="shared" si="45"/>
        <v>#DIV/0!</v>
      </c>
      <c r="BF9" s="98" t="e">
        <f t="shared" si="46"/>
        <v>#DIV/0!</v>
      </c>
      <c r="BG9" s="99" t="e">
        <f t="shared" si="47"/>
        <v>#DIV/0!</v>
      </c>
      <c r="BH9" s="93"/>
      <c r="BI9" s="90" t="e">
        <f t="shared" si="48"/>
        <v>#DIV/0!</v>
      </c>
      <c r="BJ9" s="90" t="e">
        <f t="shared" si="49"/>
        <v>#DIV/0!</v>
      </c>
      <c r="BK9" s="91" t="e">
        <f t="shared" si="50"/>
        <v>#DIV/0!</v>
      </c>
      <c r="BL9" s="92" t="e">
        <f t="shared" si="51"/>
        <v>#DIV/0!</v>
      </c>
      <c r="BM9" s="93"/>
      <c r="BN9" s="90" t="e">
        <f t="shared" si="52"/>
        <v>#DIV/0!</v>
      </c>
      <c r="BO9" s="90" t="e">
        <f t="shared" si="53"/>
        <v>#DIV/0!</v>
      </c>
      <c r="BP9" s="91" t="e">
        <f t="shared" si="54"/>
        <v>#DIV/0!</v>
      </c>
      <c r="BQ9" s="92" t="e">
        <f t="shared" si="55"/>
        <v>#DIV/0!</v>
      </c>
      <c r="BR9" s="93"/>
      <c r="BS9" s="90" t="e">
        <f t="shared" si="56"/>
        <v>#DIV/0!</v>
      </c>
      <c r="BT9" s="90" t="e">
        <f t="shared" si="57"/>
        <v>#DIV/0!</v>
      </c>
      <c r="BU9" s="91" t="e">
        <f t="shared" si="58"/>
        <v>#DIV/0!</v>
      </c>
      <c r="BV9" s="92" t="e">
        <f t="shared" si="59"/>
        <v>#DIV/0!</v>
      </c>
      <c r="BW9" s="101"/>
    </row>
    <row r="10" spans="1:75">
      <c r="A10" s="74">
        <v>6</v>
      </c>
      <c r="B10" s="85" t="e">
        <f>IF('repartition des sièges'!Q32="O",+'repartition des sièges'!C32,0)</f>
        <v>#DIV/0!</v>
      </c>
      <c r="C10" s="106" t="e">
        <f t="shared" si="0"/>
        <v>#DIV/0!</v>
      </c>
      <c r="D10" s="88" t="e">
        <f t="shared" si="1"/>
        <v>#DIV/0!</v>
      </c>
      <c r="E10" s="89" t="e">
        <f t="shared" si="2"/>
        <v>#DIV/0!</v>
      </c>
      <c r="F10" s="90" t="e">
        <f t="shared" si="3"/>
        <v>#DIV/0!</v>
      </c>
      <c r="G10" s="90" t="e">
        <f t="shared" si="4"/>
        <v>#DIV/0!</v>
      </c>
      <c r="H10" s="91" t="e">
        <f t="shared" si="5"/>
        <v>#DIV/0!</v>
      </c>
      <c r="I10" s="92" t="e">
        <f t="shared" si="6"/>
        <v>#DIV/0!</v>
      </c>
      <c r="J10" s="93" t="e">
        <f t="shared" si="7"/>
        <v>#DIV/0!</v>
      </c>
      <c r="K10" s="90" t="e">
        <f t="shared" si="8"/>
        <v>#DIV/0!</v>
      </c>
      <c r="L10" s="90" t="e">
        <f t="shared" si="9"/>
        <v>#DIV/0!</v>
      </c>
      <c r="M10" s="91" t="e">
        <f>IF(K10=MAX($K$5:$K37),1,0)</f>
        <v>#DIV/0!</v>
      </c>
      <c r="N10" s="92" t="e">
        <f t="shared" si="10"/>
        <v>#DIV/0!</v>
      </c>
      <c r="O10" s="93"/>
      <c r="P10" s="90" t="e">
        <f t="shared" si="11"/>
        <v>#DIV/0!</v>
      </c>
      <c r="Q10" s="90" t="e">
        <f t="shared" si="12"/>
        <v>#DIV/0!</v>
      </c>
      <c r="R10" s="91" t="e">
        <f t="shared" si="13"/>
        <v>#DIV/0!</v>
      </c>
      <c r="S10" s="92" t="e">
        <f t="shared" si="14"/>
        <v>#DIV/0!</v>
      </c>
      <c r="T10" s="93"/>
      <c r="U10" s="90" t="e">
        <f t="shared" si="15"/>
        <v>#DIV/0!</v>
      </c>
      <c r="V10" s="90" t="e">
        <f t="shared" si="16"/>
        <v>#DIV/0!</v>
      </c>
      <c r="W10" s="91" t="e">
        <f t="shared" si="17"/>
        <v>#DIV/0!</v>
      </c>
      <c r="X10" s="92" t="e">
        <f t="shared" si="18"/>
        <v>#DIV/0!</v>
      </c>
      <c r="Y10" s="93"/>
      <c r="Z10" s="90" t="e">
        <f t="shared" si="19"/>
        <v>#DIV/0!</v>
      </c>
      <c r="AA10" s="90" t="e">
        <f t="shared" si="20"/>
        <v>#DIV/0!</v>
      </c>
      <c r="AB10" s="91" t="e">
        <f t="shared" si="21"/>
        <v>#DIV/0!</v>
      </c>
      <c r="AC10" s="92" t="e">
        <f t="shared" si="22"/>
        <v>#DIV/0!</v>
      </c>
      <c r="AD10" s="93"/>
      <c r="AE10" s="90" t="e">
        <f t="shared" si="23"/>
        <v>#DIV/0!</v>
      </c>
      <c r="AF10" s="90" t="e">
        <f t="shared" si="24"/>
        <v>#DIV/0!</v>
      </c>
      <c r="AG10" s="91" t="e">
        <f t="shared" si="25"/>
        <v>#DIV/0!</v>
      </c>
      <c r="AH10" s="92" t="e">
        <f t="shared" si="26"/>
        <v>#DIV/0!</v>
      </c>
      <c r="AI10" s="94" t="e">
        <f t="shared" si="27"/>
        <v>#DIV/0!</v>
      </c>
      <c r="AJ10" s="95" t="e">
        <f t="shared" si="28"/>
        <v>#DIV/0!</v>
      </c>
      <c r="AK10" s="95" t="e">
        <f t="shared" si="29"/>
        <v>#DIV/0!</v>
      </c>
      <c r="AL10" s="96" t="e">
        <f t="shared" si="30"/>
        <v>#DIV/0!</v>
      </c>
      <c r="AM10" s="97" t="e">
        <f t="shared" si="31"/>
        <v>#DIV/0!</v>
      </c>
      <c r="AN10" s="93"/>
      <c r="AO10" s="90" t="e">
        <f t="shared" si="32"/>
        <v>#DIV/0!</v>
      </c>
      <c r="AP10" s="90" t="e">
        <f t="shared" si="33"/>
        <v>#DIV/0!</v>
      </c>
      <c r="AQ10" s="98" t="e">
        <f t="shared" si="34"/>
        <v>#DIV/0!</v>
      </c>
      <c r="AR10" s="99" t="e">
        <f t="shared" si="35"/>
        <v>#DIV/0!</v>
      </c>
      <c r="AS10" s="100"/>
      <c r="AT10" s="90" t="e">
        <f t="shared" si="36"/>
        <v>#DIV/0!</v>
      </c>
      <c r="AU10" s="90" t="e">
        <f t="shared" si="37"/>
        <v>#DIV/0!</v>
      </c>
      <c r="AV10" s="98" t="e">
        <f t="shared" si="38"/>
        <v>#DIV/0!</v>
      </c>
      <c r="AW10" s="99" t="e">
        <f t="shared" si="39"/>
        <v>#DIV/0!</v>
      </c>
      <c r="AX10" s="100"/>
      <c r="AY10" s="90" t="e">
        <f t="shared" si="40"/>
        <v>#DIV/0!</v>
      </c>
      <c r="AZ10" s="90" t="e">
        <f t="shared" si="41"/>
        <v>#DIV/0!</v>
      </c>
      <c r="BA10" s="98" t="e">
        <f t="shared" si="42"/>
        <v>#DIV/0!</v>
      </c>
      <c r="BB10" s="99" t="e">
        <f t="shared" si="43"/>
        <v>#DIV/0!</v>
      </c>
      <c r="BC10" s="100"/>
      <c r="BD10" s="90" t="e">
        <f t="shared" si="44"/>
        <v>#DIV/0!</v>
      </c>
      <c r="BE10" s="90" t="e">
        <f t="shared" si="45"/>
        <v>#DIV/0!</v>
      </c>
      <c r="BF10" s="98" t="e">
        <f t="shared" si="46"/>
        <v>#DIV/0!</v>
      </c>
      <c r="BG10" s="99" t="e">
        <f t="shared" si="47"/>
        <v>#DIV/0!</v>
      </c>
      <c r="BH10" s="93"/>
      <c r="BI10" s="90" t="e">
        <f t="shared" si="48"/>
        <v>#DIV/0!</v>
      </c>
      <c r="BJ10" s="90" t="e">
        <f t="shared" si="49"/>
        <v>#DIV/0!</v>
      </c>
      <c r="BK10" s="91" t="e">
        <f t="shared" si="50"/>
        <v>#DIV/0!</v>
      </c>
      <c r="BL10" s="92" t="e">
        <f t="shared" si="51"/>
        <v>#DIV/0!</v>
      </c>
      <c r="BM10" s="93"/>
      <c r="BN10" s="90" t="e">
        <f t="shared" si="52"/>
        <v>#DIV/0!</v>
      </c>
      <c r="BO10" s="90" t="e">
        <f t="shared" si="53"/>
        <v>#DIV/0!</v>
      </c>
      <c r="BP10" s="91" t="e">
        <f t="shared" si="54"/>
        <v>#DIV/0!</v>
      </c>
      <c r="BQ10" s="92" t="e">
        <f t="shared" si="55"/>
        <v>#DIV/0!</v>
      </c>
      <c r="BR10" s="93"/>
      <c r="BS10" s="90" t="e">
        <f t="shared" si="56"/>
        <v>#DIV/0!</v>
      </c>
      <c r="BT10" s="90" t="e">
        <f t="shared" si="57"/>
        <v>#DIV/0!</v>
      </c>
      <c r="BU10" s="91" t="e">
        <f t="shared" si="58"/>
        <v>#DIV/0!</v>
      </c>
      <c r="BV10" s="92" t="e">
        <f t="shared" si="59"/>
        <v>#DIV/0!</v>
      </c>
      <c r="BW10" s="101"/>
    </row>
    <row r="11" spans="1:75">
      <c r="A11" s="74">
        <v>7</v>
      </c>
      <c r="B11" s="85" t="e">
        <f>IF('repartition des sièges'!Q33="O",+'repartition des sièges'!C33,0)</f>
        <v>#DIV/0!</v>
      </c>
      <c r="C11" s="106" t="e">
        <f t="shared" si="0"/>
        <v>#DIV/0!</v>
      </c>
      <c r="D11" s="88" t="e">
        <f t="shared" si="1"/>
        <v>#DIV/0!</v>
      </c>
      <c r="E11" s="89" t="e">
        <f t="shared" si="2"/>
        <v>#DIV/0!</v>
      </c>
      <c r="F11" s="90" t="e">
        <f t="shared" si="3"/>
        <v>#DIV/0!</v>
      </c>
      <c r="G11" s="90" t="e">
        <f t="shared" si="4"/>
        <v>#DIV/0!</v>
      </c>
      <c r="H11" s="91" t="e">
        <f t="shared" si="5"/>
        <v>#DIV/0!</v>
      </c>
      <c r="I11" s="92" t="e">
        <f t="shared" si="6"/>
        <v>#DIV/0!</v>
      </c>
      <c r="J11" s="93" t="e">
        <f t="shared" si="7"/>
        <v>#DIV/0!</v>
      </c>
      <c r="K11" s="90" t="e">
        <f t="shared" si="8"/>
        <v>#DIV/0!</v>
      </c>
      <c r="L11" s="90" t="e">
        <f t="shared" si="9"/>
        <v>#DIV/0!</v>
      </c>
      <c r="M11" s="91" t="e">
        <f>IF(K11=MAX($K$5:$K37),1,0)</f>
        <v>#DIV/0!</v>
      </c>
      <c r="N11" s="92" t="e">
        <f t="shared" si="10"/>
        <v>#DIV/0!</v>
      </c>
      <c r="O11" s="93"/>
      <c r="P11" s="90" t="e">
        <f t="shared" si="11"/>
        <v>#DIV/0!</v>
      </c>
      <c r="Q11" s="90" t="e">
        <f t="shared" si="12"/>
        <v>#DIV/0!</v>
      </c>
      <c r="R11" s="91" t="e">
        <f t="shared" si="13"/>
        <v>#DIV/0!</v>
      </c>
      <c r="S11" s="92" t="e">
        <f t="shared" si="14"/>
        <v>#DIV/0!</v>
      </c>
      <c r="T11" s="93"/>
      <c r="U11" s="90" t="e">
        <f t="shared" si="15"/>
        <v>#DIV/0!</v>
      </c>
      <c r="V11" s="90" t="e">
        <f t="shared" si="16"/>
        <v>#DIV/0!</v>
      </c>
      <c r="W11" s="91" t="e">
        <f t="shared" si="17"/>
        <v>#DIV/0!</v>
      </c>
      <c r="X11" s="92" t="e">
        <f t="shared" si="18"/>
        <v>#DIV/0!</v>
      </c>
      <c r="Y11" s="93"/>
      <c r="Z11" s="90" t="e">
        <f t="shared" si="19"/>
        <v>#DIV/0!</v>
      </c>
      <c r="AA11" s="90" t="e">
        <f t="shared" si="20"/>
        <v>#DIV/0!</v>
      </c>
      <c r="AB11" s="91" t="e">
        <f t="shared" si="21"/>
        <v>#DIV/0!</v>
      </c>
      <c r="AC11" s="92" t="e">
        <f t="shared" si="22"/>
        <v>#DIV/0!</v>
      </c>
      <c r="AD11" s="93"/>
      <c r="AE11" s="90" t="e">
        <f t="shared" si="23"/>
        <v>#DIV/0!</v>
      </c>
      <c r="AF11" s="90" t="e">
        <f t="shared" si="24"/>
        <v>#DIV/0!</v>
      </c>
      <c r="AG11" s="91" t="e">
        <f t="shared" si="25"/>
        <v>#DIV/0!</v>
      </c>
      <c r="AH11" s="92" t="e">
        <f t="shared" si="26"/>
        <v>#DIV/0!</v>
      </c>
      <c r="AI11" s="94" t="e">
        <f t="shared" si="27"/>
        <v>#DIV/0!</v>
      </c>
      <c r="AJ11" s="95" t="e">
        <f t="shared" si="28"/>
        <v>#DIV/0!</v>
      </c>
      <c r="AK11" s="95" t="e">
        <f t="shared" si="29"/>
        <v>#DIV/0!</v>
      </c>
      <c r="AL11" s="96" t="e">
        <f t="shared" si="30"/>
        <v>#DIV/0!</v>
      </c>
      <c r="AM11" s="97" t="e">
        <f t="shared" si="31"/>
        <v>#DIV/0!</v>
      </c>
      <c r="AN11" s="93"/>
      <c r="AO11" s="90" t="e">
        <f t="shared" si="32"/>
        <v>#DIV/0!</v>
      </c>
      <c r="AP11" s="90" t="e">
        <f t="shared" si="33"/>
        <v>#DIV/0!</v>
      </c>
      <c r="AQ11" s="98" t="e">
        <f t="shared" si="34"/>
        <v>#DIV/0!</v>
      </c>
      <c r="AR11" s="99" t="e">
        <f t="shared" si="35"/>
        <v>#DIV/0!</v>
      </c>
      <c r="AS11" s="100"/>
      <c r="AT11" s="90" t="e">
        <f t="shared" si="36"/>
        <v>#DIV/0!</v>
      </c>
      <c r="AU11" s="90" t="e">
        <f t="shared" si="37"/>
        <v>#DIV/0!</v>
      </c>
      <c r="AV11" s="98" t="e">
        <f t="shared" si="38"/>
        <v>#DIV/0!</v>
      </c>
      <c r="AW11" s="99" t="e">
        <f t="shared" si="39"/>
        <v>#DIV/0!</v>
      </c>
      <c r="AX11" s="100"/>
      <c r="AY11" s="90" t="e">
        <f t="shared" si="40"/>
        <v>#DIV/0!</v>
      </c>
      <c r="AZ11" s="90" t="e">
        <f t="shared" si="41"/>
        <v>#DIV/0!</v>
      </c>
      <c r="BA11" s="98" t="e">
        <f t="shared" si="42"/>
        <v>#DIV/0!</v>
      </c>
      <c r="BB11" s="99" t="e">
        <f t="shared" si="43"/>
        <v>#DIV/0!</v>
      </c>
      <c r="BC11" s="100"/>
      <c r="BD11" s="90" t="e">
        <f t="shared" si="44"/>
        <v>#DIV/0!</v>
      </c>
      <c r="BE11" s="90" t="e">
        <f t="shared" si="45"/>
        <v>#DIV/0!</v>
      </c>
      <c r="BF11" s="98" t="e">
        <f t="shared" si="46"/>
        <v>#DIV/0!</v>
      </c>
      <c r="BG11" s="99" t="e">
        <f t="shared" si="47"/>
        <v>#DIV/0!</v>
      </c>
      <c r="BH11" s="93"/>
      <c r="BI11" s="90" t="e">
        <f t="shared" si="48"/>
        <v>#DIV/0!</v>
      </c>
      <c r="BJ11" s="90" t="e">
        <f t="shared" si="49"/>
        <v>#DIV/0!</v>
      </c>
      <c r="BK11" s="91" t="e">
        <f t="shared" si="50"/>
        <v>#DIV/0!</v>
      </c>
      <c r="BL11" s="92" t="e">
        <f t="shared" si="51"/>
        <v>#DIV/0!</v>
      </c>
      <c r="BM11" s="93"/>
      <c r="BN11" s="90" t="e">
        <f t="shared" si="52"/>
        <v>#DIV/0!</v>
      </c>
      <c r="BO11" s="90" t="e">
        <f t="shared" si="53"/>
        <v>#DIV/0!</v>
      </c>
      <c r="BP11" s="91" t="e">
        <f t="shared" si="54"/>
        <v>#DIV/0!</v>
      </c>
      <c r="BQ11" s="92" t="e">
        <f t="shared" si="55"/>
        <v>#DIV/0!</v>
      </c>
      <c r="BR11" s="93"/>
      <c r="BS11" s="90" t="e">
        <f t="shared" si="56"/>
        <v>#DIV/0!</v>
      </c>
      <c r="BT11" s="90" t="e">
        <f t="shared" si="57"/>
        <v>#DIV/0!</v>
      </c>
      <c r="BU11" s="91" t="e">
        <f t="shared" si="58"/>
        <v>#DIV/0!</v>
      </c>
      <c r="BV11" s="92" t="e">
        <f t="shared" si="59"/>
        <v>#DIV/0!</v>
      </c>
      <c r="BW11" s="101"/>
    </row>
    <row r="12" spans="1:75">
      <c r="A12" s="74">
        <v>8</v>
      </c>
      <c r="B12" s="85" t="e">
        <f>IF('repartition des sièges'!Q34="O",+'repartition des sièges'!C34,0)</f>
        <v>#DIV/0!</v>
      </c>
      <c r="C12" s="106" t="e">
        <f t="shared" si="0"/>
        <v>#DIV/0!</v>
      </c>
      <c r="D12" s="88" t="e">
        <f t="shared" si="1"/>
        <v>#DIV/0!</v>
      </c>
      <c r="E12" s="89" t="e">
        <f t="shared" si="2"/>
        <v>#DIV/0!</v>
      </c>
      <c r="F12" s="90" t="e">
        <f t="shared" si="3"/>
        <v>#DIV/0!</v>
      </c>
      <c r="G12" s="90" t="e">
        <f t="shared" si="4"/>
        <v>#DIV/0!</v>
      </c>
      <c r="H12" s="91" t="e">
        <f t="shared" si="5"/>
        <v>#DIV/0!</v>
      </c>
      <c r="I12" s="92" t="e">
        <f t="shared" si="6"/>
        <v>#DIV/0!</v>
      </c>
      <c r="J12" s="93" t="e">
        <f t="shared" si="7"/>
        <v>#DIV/0!</v>
      </c>
      <c r="K12" s="90" t="e">
        <f t="shared" si="8"/>
        <v>#DIV/0!</v>
      </c>
      <c r="L12" s="90" t="e">
        <f t="shared" si="9"/>
        <v>#DIV/0!</v>
      </c>
      <c r="M12" s="91" t="e">
        <f>IF(K12=MAX($K$5:$K37),1,0)</f>
        <v>#DIV/0!</v>
      </c>
      <c r="N12" s="92" t="e">
        <f t="shared" si="10"/>
        <v>#DIV/0!</v>
      </c>
      <c r="O12" s="93"/>
      <c r="P12" s="90" t="e">
        <f t="shared" si="11"/>
        <v>#DIV/0!</v>
      </c>
      <c r="Q12" s="90" t="e">
        <f t="shared" si="12"/>
        <v>#DIV/0!</v>
      </c>
      <c r="R12" s="91" t="e">
        <f t="shared" si="13"/>
        <v>#DIV/0!</v>
      </c>
      <c r="S12" s="92" t="e">
        <f t="shared" si="14"/>
        <v>#DIV/0!</v>
      </c>
      <c r="T12" s="93"/>
      <c r="U12" s="90" t="e">
        <f t="shared" si="15"/>
        <v>#DIV/0!</v>
      </c>
      <c r="V12" s="90" t="e">
        <f t="shared" si="16"/>
        <v>#DIV/0!</v>
      </c>
      <c r="W12" s="91" t="e">
        <f t="shared" si="17"/>
        <v>#DIV/0!</v>
      </c>
      <c r="X12" s="92" t="e">
        <f t="shared" si="18"/>
        <v>#DIV/0!</v>
      </c>
      <c r="Y12" s="93"/>
      <c r="Z12" s="90" t="e">
        <f t="shared" si="19"/>
        <v>#DIV/0!</v>
      </c>
      <c r="AA12" s="90" t="e">
        <f t="shared" si="20"/>
        <v>#DIV/0!</v>
      </c>
      <c r="AB12" s="91" t="e">
        <f t="shared" si="21"/>
        <v>#DIV/0!</v>
      </c>
      <c r="AC12" s="92" t="e">
        <f t="shared" si="22"/>
        <v>#DIV/0!</v>
      </c>
      <c r="AD12" s="93"/>
      <c r="AE12" s="90" t="e">
        <f t="shared" si="23"/>
        <v>#DIV/0!</v>
      </c>
      <c r="AF12" s="90" t="e">
        <f t="shared" si="24"/>
        <v>#DIV/0!</v>
      </c>
      <c r="AG12" s="91" t="e">
        <f t="shared" si="25"/>
        <v>#DIV/0!</v>
      </c>
      <c r="AH12" s="92" t="e">
        <f t="shared" si="26"/>
        <v>#DIV/0!</v>
      </c>
      <c r="AI12" s="94" t="e">
        <f t="shared" si="27"/>
        <v>#DIV/0!</v>
      </c>
      <c r="AJ12" s="95" t="e">
        <f t="shared" si="28"/>
        <v>#DIV/0!</v>
      </c>
      <c r="AK12" s="95" t="e">
        <f t="shared" si="29"/>
        <v>#DIV/0!</v>
      </c>
      <c r="AL12" s="96" t="e">
        <f t="shared" si="30"/>
        <v>#DIV/0!</v>
      </c>
      <c r="AM12" s="97" t="e">
        <f t="shared" si="31"/>
        <v>#DIV/0!</v>
      </c>
      <c r="AN12" s="93"/>
      <c r="AO12" s="90" t="e">
        <f t="shared" si="32"/>
        <v>#DIV/0!</v>
      </c>
      <c r="AP12" s="90" t="e">
        <f t="shared" si="33"/>
        <v>#DIV/0!</v>
      </c>
      <c r="AQ12" s="98" t="e">
        <f t="shared" si="34"/>
        <v>#DIV/0!</v>
      </c>
      <c r="AR12" s="99" t="e">
        <f t="shared" si="35"/>
        <v>#DIV/0!</v>
      </c>
      <c r="AS12" s="100"/>
      <c r="AT12" s="90" t="e">
        <f t="shared" si="36"/>
        <v>#DIV/0!</v>
      </c>
      <c r="AU12" s="90" t="e">
        <f t="shared" si="37"/>
        <v>#DIV/0!</v>
      </c>
      <c r="AV12" s="98" t="e">
        <f t="shared" si="38"/>
        <v>#DIV/0!</v>
      </c>
      <c r="AW12" s="99" t="e">
        <f t="shared" si="39"/>
        <v>#DIV/0!</v>
      </c>
      <c r="AX12" s="100"/>
      <c r="AY12" s="90" t="e">
        <f t="shared" si="40"/>
        <v>#DIV/0!</v>
      </c>
      <c r="AZ12" s="90" t="e">
        <f t="shared" si="41"/>
        <v>#DIV/0!</v>
      </c>
      <c r="BA12" s="98" t="e">
        <f t="shared" si="42"/>
        <v>#DIV/0!</v>
      </c>
      <c r="BB12" s="99" t="e">
        <f t="shared" si="43"/>
        <v>#DIV/0!</v>
      </c>
      <c r="BC12" s="100"/>
      <c r="BD12" s="90" t="e">
        <f t="shared" si="44"/>
        <v>#DIV/0!</v>
      </c>
      <c r="BE12" s="90" t="e">
        <f t="shared" si="45"/>
        <v>#DIV/0!</v>
      </c>
      <c r="BF12" s="98" t="e">
        <f t="shared" si="46"/>
        <v>#DIV/0!</v>
      </c>
      <c r="BG12" s="99" t="e">
        <f t="shared" si="47"/>
        <v>#DIV/0!</v>
      </c>
      <c r="BH12" s="93"/>
      <c r="BI12" s="90" t="e">
        <f t="shared" si="48"/>
        <v>#DIV/0!</v>
      </c>
      <c r="BJ12" s="90" t="e">
        <f t="shared" si="49"/>
        <v>#DIV/0!</v>
      </c>
      <c r="BK12" s="91" t="e">
        <f t="shared" si="50"/>
        <v>#DIV/0!</v>
      </c>
      <c r="BL12" s="92" t="e">
        <f t="shared" si="51"/>
        <v>#DIV/0!</v>
      </c>
      <c r="BM12" s="93"/>
      <c r="BN12" s="90" t="e">
        <f t="shared" si="52"/>
        <v>#DIV/0!</v>
      </c>
      <c r="BO12" s="90" t="e">
        <f t="shared" si="53"/>
        <v>#DIV/0!</v>
      </c>
      <c r="BP12" s="91" t="e">
        <f t="shared" si="54"/>
        <v>#DIV/0!</v>
      </c>
      <c r="BQ12" s="92" t="e">
        <f t="shared" si="55"/>
        <v>#DIV/0!</v>
      </c>
      <c r="BR12" s="93"/>
      <c r="BS12" s="90" t="e">
        <f t="shared" si="56"/>
        <v>#DIV/0!</v>
      </c>
      <c r="BT12" s="90" t="e">
        <f t="shared" si="57"/>
        <v>#DIV/0!</v>
      </c>
      <c r="BU12" s="91" t="e">
        <f t="shared" si="58"/>
        <v>#DIV/0!</v>
      </c>
      <c r="BV12" s="92" t="e">
        <f t="shared" si="59"/>
        <v>#DIV/0!</v>
      </c>
      <c r="BW12" s="101"/>
    </row>
    <row r="13" spans="1:75">
      <c r="A13" s="74">
        <v>9</v>
      </c>
      <c r="B13" s="85" t="e">
        <f>IF('repartition des sièges'!Q35="O",+'repartition des sièges'!C35,0)</f>
        <v>#DIV/0!</v>
      </c>
      <c r="C13" s="106" t="e">
        <f t="shared" si="0"/>
        <v>#DIV/0!</v>
      </c>
      <c r="D13" s="88" t="e">
        <f t="shared" si="1"/>
        <v>#DIV/0!</v>
      </c>
      <c r="E13" s="89" t="e">
        <f t="shared" si="2"/>
        <v>#DIV/0!</v>
      </c>
      <c r="F13" s="90" t="e">
        <f t="shared" si="3"/>
        <v>#DIV/0!</v>
      </c>
      <c r="G13" s="90" t="e">
        <f t="shared" si="4"/>
        <v>#DIV/0!</v>
      </c>
      <c r="H13" s="91" t="e">
        <f t="shared" si="5"/>
        <v>#DIV/0!</v>
      </c>
      <c r="I13" s="92" t="e">
        <f t="shared" si="6"/>
        <v>#DIV/0!</v>
      </c>
      <c r="J13" s="93" t="e">
        <f t="shared" si="7"/>
        <v>#DIV/0!</v>
      </c>
      <c r="K13" s="90" t="e">
        <f t="shared" si="8"/>
        <v>#DIV/0!</v>
      </c>
      <c r="L13" s="90" t="e">
        <f t="shared" si="9"/>
        <v>#DIV/0!</v>
      </c>
      <c r="M13" s="91" t="e">
        <f>IF(K13=MAX($K$5:$K37),1,0)</f>
        <v>#DIV/0!</v>
      </c>
      <c r="N13" s="92" t="e">
        <f t="shared" si="10"/>
        <v>#DIV/0!</v>
      </c>
      <c r="O13" s="102"/>
      <c r="P13" s="90" t="e">
        <f t="shared" si="11"/>
        <v>#DIV/0!</v>
      </c>
      <c r="Q13" s="90" t="e">
        <f t="shared" si="12"/>
        <v>#DIV/0!</v>
      </c>
      <c r="R13" s="91" t="e">
        <f t="shared" si="13"/>
        <v>#DIV/0!</v>
      </c>
      <c r="S13" s="92" t="e">
        <f t="shared" si="14"/>
        <v>#DIV/0!</v>
      </c>
      <c r="T13" s="93"/>
      <c r="U13" s="90" t="e">
        <f t="shared" si="15"/>
        <v>#DIV/0!</v>
      </c>
      <c r="V13" s="90" t="e">
        <f t="shared" si="16"/>
        <v>#DIV/0!</v>
      </c>
      <c r="W13" s="91" t="e">
        <f t="shared" si="17"/>
        <v>#DIV/0!</v>
      </c>
      <c r="X13" s="92" t="e">
        <f t="shared" si="18"/>
        <v>#DIV/0!</v>
      </c>
      <c r="Y13" s="93"/>
      <c r="Z13" s="90" t="e">
        <f t="shared" si="19"/>
        <v>#DIV/0!</v>
      </c>
      <c r="AA13" s="90" t="e">
        <f t="shared" si="20"/>
        <v>#DIV/0!</v>
      </c>
      <c r="AB13" s="91" t="e">
        <f t="shared" si="21"/>
        <v>#DIV/0!</v>
      </c>
      <c r="AC13" s="92" t="e">
        <f t="shared" si="22"/>
        <v>#DIV/0!</v>
      </c>
      <c r="AD13" s="93"/>
      <c r="AE13" s="90" t="e">
        <f t="shared" si="23"/>
        <v>#DIV/0!</v>
      </c>
      <c r="AF13" s="90" t="e">
        <f t="shared" si="24"/>
        <v>#DIV/0!</v>
      </c>
      <c r="AG13" s="91" t="e">
        <f t="shared" si="25"/>
        <v>#DIV/0!</v>
      </c>
      <c r="AH13" s="92" t="e">
        <f t="shared" si="26"/>
        <v>#DIV/0!</v>
      </c>
      <c r="AI13" s="94" t="e">
        <f t="shared" si="27"/>
        <v>#DIV/0!</v>
      </c>
      <c r="AJ13" s="95" t="e">
        <f t="shared" si="28"/>
        <v>#DIV/0!</v>
      </c>
      <c r="AK13" s="95" t="e">
        <f t="shared" si="29"/>
        <v>#DIV/0!</v>
      </c>
      <c r="AL13" s="96" t="e">
        <f t="shared" si="30"/>
        <v>#DIV/0!</v>
      </c>
      <c r="AM13" s="97" t="e">
        <f t="shared" si="31"/>
        <v>#DIV/0!</v>
      </c>
      <c r="AN13" s="93"/>
      <c r="AO13" s="90" t="e">
        <f t="shared" si="32"/>
        <v>#DIV/0!</v>
      </c>
      <c r="AP13" s="90" t="e">
        <f t="shared" si="33"/>
        <v>#DIV/0!</v>
      </c>
      <c r="AQ13" s="98" t="e">
        <f t="shared" si="34"/>
        <v>#DIV/0!</v>
      </c>
      <c r="AR13" s="99" t="e">
        <f t="shared" si="35"/>
        <v>#DIV/0!</v>
      </c>
      <c r="AS13" s="100"/>
      <c r="AT13" s="90" t="e">
        <f t="shared" si="36"/>
        <v>#DIV/0!</v>
      </c>
      <c r="AU13" s="90" t="e">
        <f t="shared" si="37"/>
        <v>#DIV/0!</v>
      </c>
      <c r="AV13" s="98" t="e">
        <f t="shared" si="38"/>
        <v>#DIV/0!</v>
      </c>
      <c r="AW13" s="99" t="e">
        <f t="shared" si="39"/>
        <v>#DIV/0!</v>
      </c>
      <c r="AX13" s="100"/>
      <c r="AY13" s="90" t="e">
        <f t="shared" si="40"/>
        <v>#DIV/0!</v>
      </c>
      <c r="AZ13" s="90" t="e">
        <f t="shared" si="41"/>
        <v>#DIV/0!</v>
      </c>
      <c r="BA13" s="98" t="e">
        <f t="shared" si="42"/>
        <v>#DIV/0!</v>
      </c>
      <c r="BB13" s="99" t="e">
        <f t="shared" si="43"/>
        <v>#DIV/0!</v>
      </c>
      <c r="BC13" s="100"/>
      <c r="BD13" s="90" t="e">
        <f t="shared" si="44"/>
        <v>#DIV/0!</v>
      </c>
      <c r="BE13" s="90" t="e">
        <f t="shared" si="45"/>
        <v>#DIV/0!</v>
      </c>
      <c r="BF13" s="98" t="e">
        <f t="shared" si="46"/>
        <v>#DIV/0!</v>
      </c>
      <c r="BG13" s="99" t="e">
        <f t="shared" si="47"/>
        <v>#DIV/0!</v>
      </c>
      <c r="BH13" s="93"/>
      <c r="BI13" s="90" t="e">
        <f t="shared" si="48"/>
        <v>#DIV/0!</v>
      </c>
      <c r="BJ13" s="90" t="e">
        <f t="shared" si="49"/>
        <v>#DIV/0!</v>
      </c>
      <c r="BK13" s="91" t="e">
        <f t="shared" si="50"/>
        <v>#DIV/0!</v>
      </c>
      <c r="BL13" s="92" t="e">
        <f t="shared" si="51"/>
        <v>#DIV/0!</v>
      </c>
      <c r="BM13" s="93"/>
      <c r="BN13" s="90" t="e">
        <f t="shared" si="52"/>
        <v>#DIV/0!</v>
      </c>
      <c r="BO13" s="90" t="e">
        <f t="shared" si="53"/>
        <v>#DIV/0!</v>
      </c>
      <c r="BP13" s="91" t="e">
        <f t="shared" si="54"/>
        <v>#DIV/0!</v>
      </c>
      <c r="BQ13" s="92" t="e">
        <f t="shared" si="55"/>
        <v>#DIV/0!</v>
      </c>
      <c r="BR13" s="93"/>
      <c r="BS13" s="90" t="e">
        <f t="shared" si="56"/>
        <v>#DIV/0!</v>
      </c>
      <c r="BT13" s="90" t="e">
        <f t="shared" si="57"/>
        <v>#DIV/0!</v>
      </c>
      <c r="BU13" s="91" t="e">
        <f t="shared" si="58"/>
        <v>#DIV/0!</v>
      </c>
      <c r="BV13" s="92" t="e">
        <f t="shared" si="59"/>
        <v>#DIV/0!</v>
      </c>
      <c r="BW13" s="101"/>
    </row>
    <row r="14" spans="1:75">
      <c r="A14" s="74">
        <v>10</v>
      </c>
      <c r="B14" s="85" t="e">
        <f>IF('repartition des sièges'!Q36="O",+'repartition des sièges'!C36,0)</f>
        <v>#DIV/0!</v>
      </c>
      <c r="C14" s="106" t="e">
        <f t="shared" si="0"/>
        <v>#DIV/0!</v>
      </c>
      <c r="D14" s="88" t="e">
        <f t="shared" si="1"/>
        <v>#DIV/0!</v>
      </c>
      <c r="E14" s="89" t="e">
        <f t="shared" si="2"/>
        <v>#DIV/0!</v>
      </c>
      <c r="F14" s="90" t="e">
        <f t="shared" si="3"/>
        <v>#DIV/0!</v>
      </c>
      <c r="G14" s="90" t="e">
        <f t="shared" si="4"/>
        <v>#DIV/0!</v>
      </c>
      <c r="H14" s="91" t="e">
        <f t="shared" si="5"/>
        <v>#DIV/0!</v>
      </c>
      <c r="I14" s="92" t="e">
        <f t="shared" si="6"/>
        <v>#DIV/0!</v>
      </c>
      <c r="J14" s="93" t="e">
        <f t="shared" si="7"/>
        <v>#DIV/0!</v>
      </c>
      <c r="K14" s="90" t="e">
        <f t="shared" si="8"/>
        <v>#DIV/0!</v>
      </c>
      <c r="L14" s="90" t="e">
        <f t="shared" si="9"/>
        <v>#DIV/0!</v>
      </c>
      <c r="M14" s="91" t="e">
        <f>IF(K14=MAX($K$5:$K37),1,0)</f>
        <v>#DIV/0!</v>
      </c>
      <c r="N14" s="92" t="e">
        <f t="shared" si="10"/>
        <v>#DIV/0!</v>
      </c>
      <c r="O14" s="102"/>
      <c r="P14" s="90" t="e">
        <f t="shared" si="11"/>
        <v>#DIV/0!</v>
      </c>
      <c r="Q14" s="90" t="e">
        <f t="shared" si="12"/>
        <v>#DIV/0!</v>
      </c>
      <c r="R14" s="91" t="e">
        <f t="shared" si="13"/>
        <v>#DIV/0!</v>
      </c>
      <c r="S14" s="92" t="e">
        <f t="shared" si="14"/>
        <v>#DIV/0!</v>
      </c>
      <c r="T14" s="93"/>
      <c r="U14" s="90" t="e">
        <f t="shared" si="15"/>
        <v>#DIV/0!</v>
      </c>
      <c r="V14" s="90" t="e">
        <f t="shared" si="16"/>
        <v>#DIV/0!</v>
      </c>
      <c r="W14" s="91" t="e">
        <f t="shared" si="17"/>
        <v>#DIV/0!</v>
      </c>
      <c r="X14" s="92" t="e">
        <f t="shared" si="18"/>
        <v>#DIV/0!</v>
      </c>
      <c r="Y14" s="93"/>
      <c r="Z14" s="90" t="e">
        <f t="shared" si="19"/>
        <v>#DIV/0!</v>
      </c>
      <c r="AA14" s="90" t="e">
        <f t="shared" si="20"/>
        <v>#DIV/0!</v>
      </c>
      <c r="AB14" s="91" t="e">
        <f t="shared" si="21"/>
        <v>#DIV/0!</v>
      </c>
      <c r="AC14" s="92" t="e">
        <f t="shared" si="22"/>
        <v>#DIV/0!</v>
      </c>
      <c r="AD14" s="93"/>
      <c r="AE14" s="90" t="e">
        <f t="shared" si="23"/>
        <v>#DIV/0!</v>
      </c>
      <c r="AF14" s="90" t="e">
        <f t="shared" si="24"/>
        <v>#DIV/0!</v>
      </c>
      <c r="AG14" s="91" t="e">
        <f t="shared" si="25"/>
        <v>#DIV/0!</v>
      </c>
      <c r="AH14" s="92" t="e">
        <f t="shared" si="26"/>
        <v>#DIV/0!</v>
      </c>
      <c r="AI14" s="94" t="e">
        <f t="shared" si="27"/>
        <v>#DIV/0!</v>
      </c>
      <c r="AJ14" s="95" t="e">
        <f t="shared" si="28"/>
        <v>#DIV/0!</v>
      </c>
      <c r="AK14" s="95" t="e">
        <f t="shared" si="29"/>
        <v>#DIV/0!</v>
      </c>
      <c r="AL14" s="96" t="e">
        <f t="shared" si="30"/>
        <v>#DIV/0!</v>
      </c>
      <c r="AM14" s="97" t="e">
        <f t="shared" si="31"/>
        <v>#DIV/0!</v>
      </c>
      <c r="AN14" s="93"/>
      <c r="AO14" s="90" t="e">
        <f t="shared" si="32"/>
        <v>#DIV/0!</v>
      </c>
      <c r="AP14" s="90" t="e">
        <f t="shared" si="33"/>
        <v>#DIV/0!</v>
      </c>
      <c r="AQ14" s="98" t="e">
        <f t="shared" si="34"/>
        <v>#DIV/0!</v>
      </c>
      <c r="AR14" s="99" t="e">
        <f t="shared" si="35"/>
        <v>#DIV/0!</v>
      </c>
      <c r="AS14" s="100"/>
      <c r="AT14" s="90" t="e">
        <f t="shared" si="36"/>
        <v>#DIV/0!</v>
      </c>
      <c r="AU14" s="90" t="e">
        <f t="shared" si="37"/>
        <v>#DIV/0!</v>
      </c>
      <c r="AV14" s="98" t="e">
        <f t="shared" si="38"/>
        <v>#DIV/0!</v>
      </c>
      <c r="AW14" s="99" t="e">
        <f t="shared" si="39"/>
        <v>#DIV/0!</v>
      </c>
      <c r="AX14" s="100"/>
      <c r="AY14" s="90" t="e">
        <f t="shared" si="40"/>
        <v>#DIV/0!</v>
      </c>
      <c r="AZ14" s="90" t="e">
        <f t="shared" si="41"/>
        <v>#DIV/0!</v>
      </c>
      <c r="BA14" s="98" t="e">
        <f t="shared" si="42"/>
        <v>#DIV/0!</v>
      </c>
      <c r="BB14" s="99" t="e">
        <f t="shared" si="43"/>
        <v>#DIV/0!</v>
      </c>
      <c r="BC14" s="100"/>
      <c r="BD14" s="90" t="e">
        <f t="shared" si="44"/>
        <v>#DIV/0!</v>
      </c>
      <c r="BE14" s="90" t="e">
        <f t="shared" si="45"/>
        <v>#DIV/0!</v>
      </c>
      <c r="BF14" s="98" t="e">
        <f t="shared" si="46"/>
        <v>#DIV/0!</v>
      </c>
      <c r="BG14" s="99" t="e">
        <f t="shared" si="47"/>
        <v>#DIV/0!</v>
      </c>
      <c r="BH14" s="93"/>
      <c r="BI14" s="90" t="e">
        <f t="shared" si="48"/>
        <v>#DIV/0!</v>
      </c>
      <c r="BJ14" s="90" t="e">
        <f t="shared" si="49"/>
        <v>#DIV/0!</v>
      </c>
      <c r="BK14" s="91" t="e">
        <f t="shared" si="50"/>
        <v>#DIV/0!</v>
      </c>
      <c r="BL14" s="92" t="e">
        <f t="shared" si="51"/>
        <v>#DIV/0!</v>
      </c>
      <c r="BM14" s="93"/>
      <c r="BN14" s="90" t="e">
        <f t="shared" si="52"/>
        <v>#DIV/0!</v>
      </c>
      <c r="BO14" s="90" t="e">
        <f t="shared" si="53"/>
        <v>#DIV/0!</v>
      </c>
      <c r="BP14" s="91" t="e">
        <f t="shared" si="54"/>
        <v>#DIV/0!</v>
      </c>
      <c r="BQ14" s="92" t="e">
        <f t="shared" si="55"/>
        <v>#DIV/0!</v>
      </c>
      <c r="BR14" s="93"/>
      <c r="BS14" s="90" t="e">
        <f t="shared" si="56"/>
        <v>#DIV/0!</v>
      </c>
      <c r="BT14" s="90" t="e">
        <f t="shared" si="57"/>
        <v>#DIV/0!</v>
      </c>
      <c r="BU14" s="91" t="e">
        <f t="shared" si="58"/>
        <v>#DIV/0!</v>
      </c>
      <c r="BV14" s="92" t="e">
        <f t="shared" si="59"/>
        <v>#DIV/0!</v>
      </c>
      <c r="BW14" s="101"/>
    </row>
    <row r="15" spans="1:75">
      <c r="B15" s="85"/>
      <c r="C15" s="106" t="e">
        <f t="shared" si="0"/>
        <v>#DIV/0!</v>
      </c>
      <c r="D15" s="88" t="e">
        <f t="shared" si="1"/>
        <v>#DIV/0!</v>
      </c>
      <c r="E15" s="89" t="e">
        <f t="shared" si="2"/>
        <v>#DIV/0!</v>
      </c>
      <c r="F15" s="90" t="e">
        <f t="shared" si="3"/>
        <v>#DIV/0!</v>
      </c>
      <c r="G15" s="90" t="e">
        <f t="shared" si="4"/>
        <v>#DIV/0!</v>
      </c>
      <c r="H15" s="91" t="e">
        <f t="shared" si="5"/>
        <v>#DIV/0!</v>
      </c>
      <c r="I15" s="92" t="e">
        <f t="shared" si="6"/>
        <v>#DIV/0!</v>
      </c>
      <c r="J15" s="93" t="e">
        <f t="shared" si="7"/>
        <v>#DIV/0!</v>
      </c>
      <c r="K15" s="90" t="e">
        <f t="shared" si="8"/>
        <v>#DIV/0!</v>
      </c>
      <c r="L15" s="90" t="e">
        <f t="shared" si="9"/>
        <v>#DIV/0!</v>
      </c>
      <c r="M15" s="91" t="e">
        <f>IF(K15=MAX($K$5:$K37),1,0)</f>
        <v>#DIV/0!</v>
      </c>
      <c r="N15" s="92" t="e">
        <f t="shared" si="10"/>
        <v>#DIV/0!</v>
      </c>
      <c r="O15" s="102"/>
      <c r="P15" s="90" t="e">
        <f t="shared" si="11"/>
        <v>#DIV/0!</v>
      </c>
      <c r="Q15" s="90" t="e">
        <f t="shared" si="12"/>
        <v>#DIV/0!</v>
      </c>
      <c r="R15" s="91" t="e">
        <f t="shared" si="13"/>
        <v>#DIV/0!</v>
      </c>
      <c r="S15" s="92" t="e">
        <f t="shared" si="14"/>
        <v>#DIV/0!</v>
      </c>
      <c r="T15" s="93"/>
      <c r="U15" s="90" t="e">
        <f t="shared" si="15"/>
        <v>#DIV/0!</v>
      </c>
      <c r="V15" s="90" t="e">
        <f t="shared" si="16"/>
        <v>#DIV/0!</v>
      </c>
      <c r="W15" s="91" t="e">
        <f t="shared" si="17"/>
        <v>#DIV/0!</v>
      </c>
      <c r="X15" s="92" t="e">
        <f t="shared" si="18"/>
        <v>#DIV/0!</v>
      </c>
      <c r="Y15" s="93"/>
      <c r="Z15" s="90" t="e">
        <f t="shared" si="19"/>
        <v>#DIV/0!</v>
      </c>
      <c r="AA15" s="90" t="e">
        <f t="shared" si="20"/>
        <v>#DIV/0!</v>
      </c>
      <c r="AB15" s="91" t="e">
        <f t="shared" si="21"/>
        <v>#DIV/0!</v>
      </c>
      <c r="AC15" s="92" t="e">
        <f t="shared" si="22"/>
        <v>#DIV/0!</v>
      </c>
      <c r="AD15" s="93"/>
      <c r="AE15" s="90" t="e">
        <f t="shared" si="23"/>
        <v>#DIV/0!</v>
      </c>
      <c r="AF15" s="90" t="e">
        <f t="shared" si="24"/>
        <v>#DIV/0!</v>
      </c>
      <c r="AG15" s="91" t="e">
        <f t="shared" si="25"/>
        <v>#DIV/0!</v>
      </c>
      <c r="AH15" s="92" t="e">
        <f t="shared" si="26"/>
        <v>#DIV/0!</v>
      </c>
      <c r="AI15" s="94" t="e">
        <f t="shared" si="27"/>
        <v>#DIV/0!</v>
      </c>
      <c r="AJ15" s="95" t="e">
        <f t="shared" si="28"/>
        <v>#DIV/0!</v>
      </c>
      <c r="AK15" s="95" t="e">
        <f t="shared" si="29"/>
        <v>#DIV/0!</v>
      </c>
      <c r="AL15" s="96" t="e">
        <f t="shared" si="30"/>
        <v>#DIV/0!</v>
      </c>
      <c r="AM15" s="97" t="e">
        <f t="shared" si="31"/>
        <v>#DIV/0!</v>
      </c>
      <c r="AN15" s="93"/>
      <c r="AO15" s="90" t="e">
        <f t="shared" si="32"/>
        <v>#DIV/0!</v>
      </c>
      <c r="AP15" s="90" t="e">
        <f t="shared" si="33"/>
        <v>#DIV/0!</v>
      </c>
      <c r="AQ15" s="98" t="e">
        <f t="shared" si="34"/>
        <v>#DIV/0!</v>
      </c>
      <c r="AR15" s="99" t="e">
        <f t="shared" si="35"/>
        <v>#DIV/0!</v>
      </c>
      <c r="AS15" s="100"/>
      <c r="AT15" s="90" t="e">
        <f t="shared" si="36"/>
        <v>#DIV/0!</v>
      </c>
      <c r="AU15" s="90" t="e">
        <f t="shared" si="37"/>
        <v>#DIV/0!</v>
      </c>
      <c r="AV15" s="98" t="e">
        <f t="shared" si="38"/>
        <v>#DIV/0!</v>
      </c>
      <c r="AW15" s="99" t="e">
        <f t="shared" si="39"/>
        <v>#DIV/0!</v>
      </c>
      <c r="AX15" s="100"/>
      <c r="AY15" s="90" t="e">
        <f t="shared" si="40"/>
        <v>#DIV/0!</v>
      </c>
      <c r="AZ15" s="90" t="e">
        <f t="shared" si="41"/>
        <v>#DIV/0!</v>
      </c>
      <c r="BA15" s="98" t="e">
        <f t="shared" si="42"/>
        <v>#DIV/0!</v>
      </c>
      <c r="BB15" s="99" t="e">
        <f t="shared" si="43"/>
        <v>#DIV/0!</v>
      </c>
      <c r="BC15" s="100"/>
      <c r="BD15" s="90" t="e">
        <f t="shared" si="44"/>
        <v>#DIV/0!</v>
      </c>
      <c r="BE15" s="90" t="e">
        <f t="shared" si="45"/>
        <v>#DIV/0!</v>
      </c>
      <c r="BF15" s="98" t="e">
        <f t="shared" si="46"/>
        <v>#DIV/0!</v>
      </c>
      <c r="BG15" s="99" t="e">
        <f t="shared" si="47"/>
        <v>#DIV/0!</v>
      </c>
      <c r="BH15" s="93"/>
      <c r="BI15" s="90" t="e">
        <f t="shared" si="48"/>
        <v>#DIV/0!</v>
      </c>
      <c r="BJ15" s="90" t="e">
        <f t="shared" si="49"/>
        <v>#DIV/0!</v>
      </c>
      <c r="BK15" s="91" t="e">
        <f t="shared" si="50"/>
        <v>#DIV/0!</v>
      </c>
      <c r="BL15" s="92" t="e">
        <f t="shared" si="51"/>
        <v>#DIV/0!</v>
      </c>
      <c r="BM15" s="93"/>
      <c r="BN15" s="90" t="e">
        <f t="shared" si="52"/>
        <v>#DIV/0!</v>
      </c>
      <c r="BO15" s="90" t="e">
        <f t="shared" si="53"/>
        <v>#DIV/0!</v>
      </c>
      <c r="BP15" s="91" t="e">
        <f t="shared" si="54"/>
        <v>#DIV/0!</v>
      </c>
      <c r="BQ15" s="92" t="e">
        <f t="shared" si="55"/>
        <v>#DIV/0!</v>
      </c>
      <c r="BR15" s="93"/>
      <c r="BS15" s="90" t="e">
        <f t="shared" si="56"/>
        <v>#DIV/0!</v>
      </c>
      <c r="BT15" s="90" t="e">
        <f t="shared" si="57"/>
        <v>#DIV/0!</v>
      </c>
      <c r="BU15" s="91" t="e">
        <f t="shared" si="58"/>
        <v>#DIV/0!</v>
      </c>
      <c r="BV15" s="92" t="e">
        <f t="shared" si="59"/>
        <v>#DIV/0!</v>
      </c>
      <c r="BW15" s="101"/>
    </row>
    <row r="16" spans="1:75">
      <c r="B16" s="85"/>
      <c r="C16" s="106" t="e">
        <f t="shared" si="0"/>
        <v>#DIV/0!</v>
      </c>
      <c r="D16" s="88" t="e">
        <f t="shared" si="1"/>
        <v>#DIV/0!</v>
      </c>
      <c r="E16" s="89" t="e">
        <f t="shared" si="2"/>
        <v>#DIV/0!</v>
      </c>
      <c r="F16" s="90" t="e">
        <f t="shared" si="3"/>
        <v>#DIV/0!</v>
      </c>
      <c r="G16" s="90" t="e">
        <f t="shared" si="4"/>
        <v>#DIV/0!</v>
      </c>
      <c r="H16" s="91" t="e">
        <f t="shared" si="5"/>
        <v>#DIV/0!</v>
      </c>
      <c r="I16" s="92" t="e">
        <f t="shared" si="6"/>
        <v>#DIV/0!</v>
      </c>
      <c r="J16" s="93" t="e">
        <f t="shared" si="7"/>
        <v>#DIV/0!</v>
      </c>
      <c r="K16" s="90" t="e">
        <f t="shared" si="8"/>
        <v>#DIV/0!</v>
      </c>
      <c r="L16" s="90" t="e">
        <f t="shared" si="9"/>
        <v>#DIV/0!</v>
      </c>
      <c r="M16" s="91" t="e">
        <f>IF(K16=MAX($K$5:$K37),1,0)</f>
        <v>#DIV/0!</v>
      </c>
      <c r="N16" s="92" t="e">
        <f t="shared" si="10"/>
        <v>#DIV/0!</v>
      </c>
      <c r="O16" s="102"/>
      <c r="P16" s="90" t="e">
        <f t="shared" si="11"/>
        <v>#DIV/0!</v>
      </c>
      <c r="Q16" s="90" t="e">
        <f t="shared" si="12"/>
        <v>#DIV/0!</v>
      </c>
      <c r="R16" s="91" t="e">
        <f t="shared" si="13"/>
        <v>#DIV/0!</v>
      </c>
      <c r="S16" s="92" t="e">
        <f t="shared" si="14"/>
        <v>#DIV/0!</v>
      </c>
      <c r="T16" s="93"/>
      <c r="U16" s="90" t="e">
        <f t="shared" si="15"/>
        <v>#DIV/0!</v>
      </c>
      <c r="V16" s="90" t="e">
        <f t="shared" si="16"/>
        <v>#DIV/0!</v>
      </c>
      <c r="W16" s="91" t="e">
        <f t="shared" si="17"/>
        <v>#DIV/0!</v>
      </c>
      <c r="X16" s="92" t="e">
        <f t="shared" si="18"/>
        <v>#DIV/0!</v>
      </c>
      <c r="Y16" s="93"/>
      <c r="Z16" s="90" t="e">
        <f t="shared" si="19"/>
        <v>#DIV/0!</v>
      </c>
      <c r="AA16" s="90" t="e">
        <f t="shared" si="20"/>
        <v>#DIV/0!</v>
      </c>
      <c r="AB16" s="91" t="e">
        <f t="shared" si="21"/>
        <v>#DIV/0!</v>
      </c>
      <c r="AC16" s="92" t="e">
        <f t="shared" si="22"/>
        <v>#DIV/0!</v>
      </c>
      <c r="AD16" s="93"/>
      <c r="AE16" s="90" t="e">
        <f t="shared" si="23"/>
        <v>#DIV/0!</v>
      </c>
      <c r="AF16" s="90" t="e">
        <f t="shared" si="24"/>
        <v>#DIV/0!</v>
      </c>
      <c r="AG16" s="91" t="e">
        <f t="shared" si="25"/>
        <v>#DIV/0!</v>
      </c>
      <c r="AH16" s="92" t="e">
        <f t="shared" si="26"/>
        <v>#DIV/0!</v>
      </c>
      <c r="AI16" s="94" t="e">
        <f t="shared" si="27"/>
        <v>#DIV/0!</v>
      </c>
      <c r="AJ16" s="95" t="e">
        <f t="shared" si="28"/>
        <v>#DIV/0!</v>
      </c>
      <c r="AK16" s="95" t="e">
        <f t="shared" si="29"/>
        <v>#DIV/0!</v>
      </c>
      <c r="AL16" s="96" t="e">
        <f t="shared" si="30"/>
        <v>#DIV/0!</v>
      </c>
      <c r="AM16" s="97" t="e">
        <f t="shared" si="31"/>
        <v>#DIV/0!</v>
      </c>
      <c r="AN16" s="93"/>
      <c r="AO16" s="90" t="e">
        <f t="shared" si="32"/>
        <v>#DIV/0!</v>
      </c>
      <c r="AP16" s="90" t="e">
        <f t="shared" si="33"/>
        <v>#DIV/0!</v>
      </c>
      <c r="AQ16" s="98" t="e">
        <f t="shared" si="34"/>
        <v>#DIV/0!</v>
      </c>
      <c r="AR16" s="99" t="e">
        <f t="shared" si="35"/>
        <v>#DIV/0!</v>
      </c>
      <c r="AS16" s="100"/>
      <c r="AT16" s="90" t="e">
        <f t="shared" si="36"/>
        <v>#DIV/0!</v>
      </c>
      <c r="AU16" s="90" t="e">
        <f t="shared" si="37"/>
        <v>#DIV/0!</v>
      </c>
      <c r="AV16" s="98" t="e">
        <f t="shared" si="38"/>
        <v>#DIV/0!</v>
      </c>
      <c r="AW16" s="99" t="e">
        <f t="shared" si="39"/>
        <v>#DIV/0!</v>
      </c>
      <c r="AX16" s="100"/>
      <c r="AY16" s="90" t="e">
        <f t="shared" si="40"/>
        <v>#DIV/0!</v>
      </c>
      <c r="AZ16" s="90" t="e">
        <f t="shared" si="41"/>
        <v>#DIV/0!</v>
      </c>
      <c r="BA16" s="98" t="e">
        <f t="shared" si="42"/>
        <v>#DIV/0!</v>
      </c>
      <c r="BB16" s="99" t="e">
        <f t="shared" si="43"/>
        <v>#DIV/0!</v>
      </c>
      <c r="BC16" s="100"/>
      <c r="BD16" s="90" t="e">
        <f t="shared" si="44"/>
        <v>#DIV/0!</v>
      </c>
      <c r="BE16" s="90" t="e">
        <f t="shared" si="45"/>
        <v>#DIV/0!</v>
      </c>
      <c r="BF16" s="98" t="e">
        <f t="shared" si="46"/>
        <v>#DIV/0!</v>
      </c>
      <c r="BG16" s="99" t="e">
        <f t="shared" si="47"/>
        <v>#DIV/0!</v>
      </c>
      <c r="BH16" s="93"/>
      <c r="BI16" s="90" t="e">
        <f t="shared" si="48"/>
        <v>#DIV/0!</v>
      </c>
      <c r="BJ16" s="90" t="e">
        <f t="shared" si="49"/>
        <v>#DIV/0!</v>
      </c>
      <c r="BK16" s="91" t="e">
        <f t="shared" si="50"/>
        <v>#DIV/0!</v>
      </c>
      <c r="BL16" s="92" t="e">
        <f t="shared" si="51"/>
        <v>#DIV/0!</v>
      </c>
      <c r="BM16" s="93"/>
      <c r="BN16" s="90" t="e">
        <f t="shared" si="52"/>
        <v>#DIV/0!</v>
      </c>
      <c r="BO16" s="90" t="e">
        <f t="shared" si="53"/>
        <v>#DIV/0!</v>
      </c>
      <c r="BP16" s="91" t="e">
        <f t="shared" si="54"/>
        <v>#DIV/0!</v>
      </c>
      <c r="BQ16" s="92" t="e">
        <f t="shared" si="55"/>
        <v>#DIV/0!</v>
      </c>
      <c r="BR16" s="93"/>
      <c r="BS16" s="90" t="e">
        <f t="shared" si="56"/>
        <v>#DIV/0!</v>
      </c>
      <c r="BT16" s="90" t="e">
        <f t="shared" si="57"/>
        <v>#DIV/0!</v>
      </c>
      <c r="BU16" s="91" t="e">
        <f t="shared" si="58"/>
        <v>#DIV/0!</v>
      </c>
      <c r="BV16" s="92" t="e">
        <f t="shared" si="59"/>
        <v>#DIV/0!</v>
      </c>
      <c r="BW16" s="101"/>
    </row>
    <row r="17" spans="1:75">
      <c r="B17" s="85"/>
      <c r="C17" s="106" t="e">
        <f t="shared" si="0"/>
        <v>#DIV/0!</v>
      </c>
      <c r="D17" s="88" t="e">
        <f t="shared" si="1"/>
        <v>#DIV/0!</v>
      </c>
      <c r="E17" s="89" t="e">
        <f t="shared" si="2"/>
        <v>#DIV/0!</v>
      </c>
      <c r="F17" s="90" t="e">
        <f t="shared" si="3"/>
        <v>#DIV/0!</v>
      </c>
      <c r="G17" s="90" t="e">
        <f t="shared" si="4"/>
        <v>#DIV/0!</v>
      </c>
      <c r="H17" s="91" t="e">
        <f t="shared" si="5"/>
        <v>#DIV/0!</v>
      </c>
      <c r="I17" s="92" t="e">
        <f t="shared" si="6"/>
        <v>#DIV/0!</v>
      </c>
      <c r="J17" s="93" t="e">
        <f t="shared" si="7"/>
        <v>#DIV/0!</v>
      </c>
      <c r="K17" s="90" t="e">
        <f t="shared" si="8"/>
        <v>#DIV/0!</v>
      </c>
      <c r="L17" s="90" t="e">
        <f t="shared" si="9"/>
        <v>#DIV/0!</v>
      </c>
      <c r="M17" s="91" t="e">
        <f>IF(K17=MAX($K$5:$K37),1,0)</f>
        <v>#DIV/0!</v>
      </c>
      <c r="N17" s="92" t="e">
        <f t="shared" si="10"/>
        <v>#DIV/0!</v>
      </c>
      <c r="O17" s="102"/>
      <c r="P17" s="90" t="e">
        <f t="shared" si="11"/>
        <v>#DIV/0!</v>
      </c>
      <c r="Q17" s="90" t="e">
        <f t="shared" si="12"/>
        <v>#DIV/0!</v>
      </c>
      <c r="R17" s="91" t="e">
        <f t="shared" si="13"/>
        <v>#DIV/0!</v>
      </c>
      <c r="S17" s="92" t="e">
        <f t="shared" si="14"/>
        <v>#DIV/0!</v>
      </c>
      <c r="T17" s="93"/>
      <c r="U17" s="90" t="e">
        <f t="shared" si="15"/>
        <v>#DIV/0!</v>
      </c>
      <c r="V17" s="90" t="e">
        <f t="shared" si="16"/>
        <v>#DIV/0!</v>
      </c>
      <c r="W17" s="91" t="e">
        <f t="shared" si="17"/>
        <v>#DIV/0!</v>
      </c>
      <c r="X17" s="92" t="e">
        <f t="shared" si="18"/>
        <v>#DIV/0!</v>
      </c>
      <c r="Y17" s="93"/>
      <c r="Z17" s="90" t="e">
        <f t="shared" si="19"/>
        <v>#DIV/0!</v>
      </c>
      <c r="AA17" s="90" t="e">
        <f t="shared" si="20"/>
        <v>#DIV/0!</v>
      </c>
      <c r="AB17" s="91" t="e">
        <f t="shared" si="21"/>
        <v>#DIV/0!</v>
      </c>
      <c r="AC17" s="92" t="e">
        <f t="shared" si="22"/>
        <v>#DIV/0!</v>
      </c>
      <c r="AD17" s="93"/>
      <c r="AE17" s="90" t="e">
        <f t="shared" si="23"/>
        <v>#DIV/0!</v>
      </c>
      <c r="AF17" s="90" t="e">
        <f t="shared" si="24"/>
        <v>#DIV/0!</v>
      </c>
      <c r="AG17" s="91" t="e">
        <f t="shared" si="25"/>
        <v>#DIV/0!</v>
      </c>
      <c r="AH17" s="92" t="e">
        <f t="shared" si="26"/>
        <v>#DIV/0!</v>
      </c>
      <c r="AI17" s="94" t="e">
        <f t="shared" si="27"/>
        <v>#DIV/0!</v>
      </c>
      <c r="AJ17" s="95" t="e">
        <f t="shared" si="28"/>
        <v>#DIV/0!</v>
      </c>
      <c r="AK17" s="95" t="e">
        <f t="shared" si="29"/>
        <v>#DIV/0!</v>
      </c>
      <c r="AL17" s="96" t="e">
        <f t="shared" si="30"/>
        <v>#DIV/0!</v>
      </c>
      <c r="AM17" s="97" t="e">
        <f t="shared" si="31"/>
        <v>#DIV/0!</v>
      </c>
      <c r="AN17" s="93"/>
      <c r="AO17" s="90" t="e">
        <f t="shared" si="32"/>
        <v>#DIV/0!</v>
      </c>
      <c r="AP17" s="90" t="e">
        <f t="shared" si="33"/>
        <v>#DIV/0!</v>
      </c>
      <c r="AQ17" s="98" t="e">
        <f t="shared" si="34"/>
        <v>#DIV/0!</v>
      </c>
      <c r="AR17" s="99" t="e">
        <f t="shared" si="35"/>
        <v>#DIV/0!</v>
      </c>
      <c r="AS17" s="100"/>
      <c r="AT17" s="90" t="e">
        <f t="shared" si="36"/>
        <v>#DIV/0!</v>
      </c>
      <c r="AU17" s="90" t="e">
        <f t="shared" si="37"/>
        <v>#DIV/0!</v>
      </c>
      <c r="AV17" s="98" t="e">
        <f t="shared" si="38"/>
        <v>#DIV/0!</v>
      </c>
      <c r="AW17" s="99" t="e">
        <f t="shared" si="39"/>
        <v>#DIV/0!</v>
      </c>
      <c r="AX17" s="100"/>
      <c r="AY17" s="90" t="e">
        <f t="shared" si="40"/>
        <v>#DIV/0!</v>
      </c>
      <c r="AZ17" s="90" t="e">
        <f t="shared" si="41"/>
        <v>#DIV/0!</v>
      </c>
      <c r="BA17" s="98" t="e">
        <f t="shared" si="42"/>
        <v>#DIV/0!</v>
      </c>
      <c r="BB17" s="99" t="e">
        <f t="shared" si="43"/>
        <v>#DIV/0!</v>
      </c>
      <c r="BC17" s="100"/>
      <c r="BD17" s="90" t="e">
        <f t="shared" si="44"/>
        <v>#DIV/0!</v>
      </c>
      <c r="BE17" s="90" t="e">
        <f t="shared" si="45"/>
        <v>#DIV/0!</v>
      </c>
      <c r="BF17" s="98" t="e">
        <f t="shared" si="46"/>
        <v>#DIV/0!</v>
      </c>
      <c r="BG17" s="99" t="e">
        <f t="shared" si="47"/>
        <v>#DIV/0!</v>
      </c>
      <c r="BH17" s="93"/>
      <c r="BI17" s="90" t="e">
        <f t="shared" si="48"/>
        <v>#DIV/0!</v>
      </c>
      <c r="BJ17" s="90" t="e">
        <f t="shared" si="49"/>
        <v>#DIV/0!</v>
      </c>
      <c r="BK17" s="91" t="e">
        <f t="shared" si="50"/>
        <v>#DIV/0!</v>
      </c>
      <c r="BL17" s="92" t="e">
        <f t="shared" si="51"/>
        <v>#DIV/0!</v>
      </c>
      <c r="BM17" s="93"/>
      <c r="BN17" s="90" t="e">
        <f t="shared" si="52"/>
        <v>#DIV/0!</v>
      </c>
      <c r="BO17" s="90" t="e">
        <f t="shared" si="53"/>
        <v>#DIV/0!</v>
      </c>
      <c r="BP17" s="91" t="e">
        <f t="shared" si="54"/>
        <v>#DIV/0!</v>
      </c>
      <c r="BQ17" s="92" t="e">
        <f t="shared" si="55"/>
        <v>#DIV/0!</v>
      </c>
      <c r="BR17" s="93"/>
      <c r="BS17" s="90" t="e">
        <f t="shared" si="56"/>
        <v>#DIV/0!</v>
      </c>
      <c r="BT17" s="90" t="e">
        <f t="shared" si="57"/>
        <v>#DIV/0!</v>
      </c>
      <c r="BU17" s="91" t="e">
        <f t="shared" si="58"/>
        <v>#DIV/0!</v>
      </c>
      <c r="BV17" s="92" t="e">
        <f t="shared" si="59"/>
        <v>#DIV/0!</v>
      </c>
      <c r="BW17" s="101"/>
    </row>
    <row r="18" spans="1:75">
      <c r="B18" s="85"/>
      <c r="C18" s="106" t="e">
        <f t="shared" si="0"/>
        <v>#DIV/0!</v>
      </c>
      <c r="D18" s="88" t="e">
        <f t="shared" si="1"/>
        <v>#DIV/0!</v>
      </c>
      <c r="E18" s="89" t="e">
        <f t="shared" si="2"/>
        <v>#DIV/0!</v>
      </c>
      <c r="F18" s="90" t="e">
        <f t="shared" si="3"/>
        <v>#DIV/0!</v>
      </c>
      <c r="G18" s="90" t="e">
        <f t="shared" si="4"/>
        <v>#DIV/0!</v>
      </c>
      <c r="H18" s="91" t="e">
        <f t="shared" si="5"/>
        <v>#DIV/0!</v>
      </c>
      <c r="I18" s="92" t="e">
        <f t="shared" si="6"/>
        <v>#DIV/0!</v>
      </c>
      <c r="J18" s="93" t="e">
        <f t="shared" si="7"/>
        <v>#DIV/0!</v>
      </c>
      <c r="K18" s="90" t="e">
        <f t="shared" si="8"/>
        <v>#DIV/0!</v>
      </c>
      <c r="L18" s="90" t="e">
        <f t="shared" si="9"/>
        <v>#DIV/0!</v>
      </c>
      <c r="M18" s="91" t="e">
        <f>IF(K18=MAX($K$5:$K37),1,0)</f>
        <v>#DIV/0!</v>
      </c>
      <c r="N18" s="92" t="e">
        <f t="shared" si="10"/>
        <v>#DIV/0!</v>
      </c>
      <c r="O18" s="102"/>
      <c r="P18" s="90" t="e">
        <f t="shared" si="11"/>
        <v>#DIV/0!</v>
      </c>
      <c r="Q18" s="90" t="e">
        <f t="shared" si="12"/>
        <v>#DIV/0!</v>
      </c>
      <c r="R18" s="91" t="e">
        <f t="shared" si="13"/>
        <v>#DIV/0!</v>
      </c>
      <c r="S18" s="92" t="e">
        <f t="shared" si="14"/>
        <v>#DIV/0!</v>
      </c>
      <c r="T18" s="93"/>
      <c r="U18" s="90" t="e">
        <f t="shared" si="15"/>
        <v>#DIV/0!</v>
      </c>
      <c r="V18" s="90" t="e">
        <f t="shared" si="16"/>
        <v>#DIV/0!</v>
      </c>
      <c r="W18" s="91" t="e">
        <f t="shared" si="17"/>
        <v>#DIV/0!</v>
      </c>
      <c r="X18" s="92" t="e">
        <f t="shared" si="18"/>
        <v>#DIV/0!</v>
      </c>
      <c r="Y18" s="93"/>
      <c r="Z18" s="90" t="e">
        <f t="shared" si="19"/>
        <v>#DIV/0!</v>
      </c>
      <c r="AA18" s="90" t="e">
        <f t="shared" si="20"/>
        <v>#DIV/0!</v>
      </c>
      <c r="AB18" s="91" t="e">
        <f t="shared" si="21"/>
        <v>#DIV/0!</v>
      </c>
      <c r="AC18" s="92" t="e">
        <f t="shared" si="22"/>
        <v>#DIV/0!</v>
      </c>
      <c r="AD18" s="93"/>
      <c r="AE18" s="90" t="e">
        <f t="shared" si="23"/>
        <v>#DIV/0!</v>
      </c>
      <c r="AF18" s="90" t="e">
        <f t="shared" si="24"/>
        <v>#DIV/0!</v>
      </c>
      <c r="AG18" s="91" t="e">
        <f t="shared" si="25"/>
        <v>#DIV/0!</v>
      </c>
      <c r="AH18" s="92" t="e">
        <f t="shared" si="26"/>
        <v>#DIV/0!</v>
      </c>
      <c r="AI18" s="94" t="e">
        <f t="shared" si="27"/>
        <v>#DIV/0!</v>
      </c>
      <c r="AJ18" s="95" t="e">
        <f t="shared" si="28"/>
        <v>#DIV/0!</v>
      </c>
      <c r="AK18" s="95" t="e">
        <f t="shared" si="29"/>
        <v>#DIV/0!</v>
      </c>
      <c r="AL18" s="96" t="e">
        <f t="shared" si="30"/>
        <v>#DIV/0!</v>
      </c>
      <c r="AM18" s="97" t="e">
        <f t="shared" si="31"/>
        <v>#DIV/0!</v>
      </c>
      <c r="AN18" s="93"/>
      <c r="AO18" s="90" t="e">
        <f t="shared" si="32"/>
        <v>#DIV/0!</v>
      </c>
      <c r="AP18" s="90" t="e">
        <f t="shared" si="33"/>
        <v>#DIV/0!</v>
      </c>
      <c r="AQ18" s="98" t="e">
        <f t="shared" si="34"/>
        <v>#DIV/0!</v>
      </c>
      <c r="AR18" s="99" t="e">
        <f t="shared" si="35"/>
        <v>#DIV/0!</v>
      </c>
      <c r="AS18" s="100"/>
      <c r="AT18" s="90" t="e">
        <f t="shared" si="36"/>
        <v>#DIV/0!</v>
      </c>
      <c r="AU18" s="90" t="e">
        <f t="shared" si="37"/>
        <v>#DIV/0!</v>
      </c>
      <c r="AV18" s="98" t="e">
        <f t="shared" si="38"/>
        <v>#DIV/0!</v>
      </c>
      <c r="AW18" s="99" t="e">
        <f t="shared" si="39"/>
        <v>#DIV/0!</v>
      </c>
      <c r="AX18" s="100"/>
      <c r="AY18" s="90" t="e">
        <f t="shared" si="40"/>
        <v>#DIV/0!</v>
      </c>
      <c r="AZ18" s="90" t="e">
        <f t="shared" si="41"/>
        <v>#DIV/0!</v>
      </c>
      <c r="BA18" s="98" t="e">
        <f t="shared" si="42"/>
        <v>#DIV/0!</v>
      </c>
      <c r="BB18" s="99" t="e">
        <f t="shared" si="43"/>
        <v>#DIV/0!</v>
      </c>
      <c r="BC18" s="100"/>
      <c r="BD18" s="90" t="e">
        <f t="shared" si="44"/>
        <v>#DIV/0!</v>
      </c>
      <c r="BE18" s="90" t="e">
        <f t="shared" si="45"/>
        <v>#DIV/0!</v>
      </c>
      <c r="BF18" s="98" t="e">
        <f t="shared" si="46"/>
        <v>#DIV/0!</v>
      </c>
      <c r="BG18" s="99" t="e">
        <f t="shared" si="47"/>
        <v>#DIV/0!</v>
      </c>
      <c r="BH18" s="93"/>
      <c r="BI18" s="90" t="e">
        <f t="shared" si="48"/>
        <v>#DIV/0!</v>
      </c>
      <c r="BJ18" s="90" t="e">
        <f t="shared" si="49"/>
        <v>#DIV/0!</v>
      </c>
      <c r="BK18" s="91" t="e">
        <f t="shared" si="50"/>
        <v>#DIV/0!</v>
      </c>
      <c r="BL18" s="92" t="e">
        <f t="shared" si="51"/>
        <v>#DIV/0!</v>
      </c>
      <c r="BM18" s="93"/>
      <c r="BN18" s="90" t="e">
        <f t="shared" si="52"/>
        <v>#DIV/0!</v>
      </c>
      <c r="BO18" s="90" t="e">
        <f t="shared" si="53"/>
        <v>#DIV/0!</v>
      </c>
      <c r="BP18" s="91" t="e">
        <f t="shared" si="54"/>
        <v>#DIV/0!</v>
      </c>
      <c r="BQ18" s="92" t="e">
        <f t="shared" si="55"/>
        <v>#DIV/0!</v>
      </c>
      <c r="BR18" s="93"/>
      <c r="BS18" s="90" t="e">
        <f t="shared" si="56"/>
        <v>#DIV/0!</v>
      </c>
      <c r="BT18" s="90" t="e">
        <f t="shared" si="57"/>
        <v>#DIV/0!</v>
      </c>
      <c r="BU18" s="91" t="e">
        <f t="shared" si="58"/>
        <v>#DIV/0!</v>
      </c>
      <c r="BV18" s="92" t="e">
        <f t="shared" si="59"/>
        <v>#DIV/0!</v>
      </c>
      <c r="BW18" s="101"/>
    </row>
    <row r="19" spans="1:75">
      <c r="B19" s="85"/>
      <c r="C19" s="106" t="e">
        <f t="shared" si="0"/>
        <v>#DIV/0!</v>
      </c>
      <c r="D19" s="88" t="e">
        <f t="shared" si="1"/>
        <v>#DIV/0!</v>
      </c>
      <c r="E19" s="89" t="e">
        <f t="shared" si="2"/>
        <v>#DIV/0!</v>
      </c>
      <c r="F19" s="90" t="e">
        <f t="shared" si="3"/>
        <v>#DIV/0!</v>
      </c>
      <c r="G19" s="90" t="e">
        <f t="shared" si="4"/>
        <v>#DIV/0!</v>
      </c>
      <c r="H19" s="91" t="e">
        <f t="shared" si="5"/>
        <v>#DIV/0!</v>
      </c>
      <c r="I19" s="92" t="e">
        <f t="shared" si="6"/>
        <v>#DIV/0!</v>
      </c>
      <c r="J19" s="93" t="e">
        <f t="shared" si="7"/>
        <v>#DIV/0!</v>
      </c>
      <c r="K19" s="90" t="e">
        <f t="shared" si="8"/>
        <v>#DIV/0!</v>
      </c>
      <c r="L19" s="90" t="e">
        <f t="shared" si="9"/>
        <v>#DIV/0!</v>
      </c>
      <c r="M19" s="91" t="e">
        <f>IF(K19=MAX($K$5:$K37),1,0)</f>
        <v>#DIV/0!</v>
      </c>
      <c r="N19" s="92" t="e">
        <f t="shared" si="10"/>
        <v>#DIV/0!</v>
      </c>
      <c r="O19" s="102"/>
      <c r="P19" s="90" t="e">
        <f t="shared" si="11"/>
        <v>#DIV/0!</v>
      </c>
      <c r="Q19" s="90" t="e">
        <f t="shared" si="12"/>
        <v>#DIV/0!</v>
      </c>
      <c r="R19" s="91" t="e">
        <f t="shared" si="13"/>
        <v>#DIV/0!</v>
      </c>
      <c r="S19" s="92" t="e">
        <f t="shared" si="14"/>
        <v>#DIV/0!</v>
      </c>
      <c r="T19" s="93"/>
      <c r="U19" s="90" t="e">
        <f t="shared" si="15"/>
        <v>#DIV/0!</v>
      </c>
      <c r="V19" s="90" t="e">
        <f t="shared" si="16"/>
        <v>#DIV/0!</v>
      </c>
      <c r="W19" s="91" t="e">
        <f t="shared" si="17"/>
        <v>#DIV/0!</v>
      </c>
      <c r="X19" s="92" t="e">
        <f t="shared" si="18"/>
        <v>#DIV/0!</v>
      </c>
      <c r="Y19" s="93"/>
      <c r="Z19" s="90" t="e">
        <f t="shared" si="19"/>
        <v>#DIV/0!</v>
      </c>
      <c r="AA19" s="90" t="e">
        <f t="shared" si="20"/>
        <v>#DIV/0!</v>
      </c>
      <c r="AB19" s="91" t="e">
        <f t="shared" si="21"/>
        <v>#DIV/0!</v>
      </c>
      <c r="AC19" s="92" t="e">
        <f t="shared" si="22"/>
        <v>#DIV/0!</v>
      </c>
      <c r="AD19" s="93"/>
      <c r="AE19" s="90" t="e">
        <f t="shared" si="23"/>
        <v>#DIV/0!</v>
      </c>
      <c r="AF19" s="90" t="e">
        <f t="shared" si="24"/>
        <v>#DIV/0!</v>
      </c>
      <c r="AG19" s="91" t="e">
        <f t="shared" si="25"/>
        <v>#DIV/0!</v>
      </c>
      <c r="AH19" s="92" t="e">
        <f t="shared" si="26"/>
        <v>#DIV/0!</v>
      </c>
      <c r="AI19" s="94" t="e">
        <f t="shared" si="27"/>
        <v>#DIV/0!</v>
      </c>
      <c r="AJ19" s="95" t="e">
        <f t="shared" si="28"/>
        <v>#DIV/0!</v>
      </c>
      <c r="AK19" s="95" t="e">
        <f t="shared" si="29"/>
        <v>#DIV/0!</v>
      </c>
      <c r="AL19" s="96" t="e">
        <f t="shared" si="30"/>
        <v>#DIV/0!</v>
      </c>
      <c r="AM19" s="97" t="e">
        <f t="shared" si="31"/>
        <v>#DIV/0!</v>
      </c>
      <c r="AN19" s="93"/>
      <c r="AO19" s="90" t="e">
        <f t="shared" si="32"/>
        <v>#DIV/0!</v>
      </c>
      <c r="AP19" s="90" t="e">
        <f t="shared" si="33"/>
        <v>#DIV/0!</v>
      </c>
      <c r="AQ19" s="98" t="e">
        <f t="shared" si="34"/>
        <v>#DIV/0!</v>
      </c>
      <c r="AR19" s="99" t="e">
        <f t="shared" si="35"/>
        <v>#DIV/0!</v>
      </c>
      <c r="AS19" s="100"/>
      <c r="AT19" s="90" t="e">
        <f t="shared" si="36"/>
        <v>#DIV/0!</v>
      </c>
      <c r="AU19" s="90" t="e">
        <f t="shared" si="37"/>
        <v>#DIV/0!</v>
      </c>
      <c r="AV19" s="98" t="e">
        <f t="shared" si="38"/>
        <v>#DIV/0!</v>
      </c>
      <c r="AW19" s="99" t="e">
        <f t="shared" si="39"/>
        <v>#DIV/0!</v>
      </c>
      <c r="AX19" s="100"/>
      <c r="AY19" s="90" t="e">
        <f t="shared" si="40"/>
        <v>#DIV/0!</v>
      </c>
      <c r="AZ19" s="90" t="e">
        <f t="shared" si="41"/>
        <v>#DIV/0!</v>
      </c>
      <c r="BA19" s="98" t="e">
        <f t="shared" si="42"/>
        <v>#DIV/0!</v>
      </c>
      <c r="BB19" s="99" t="e">
        <f t="shared" si="43"/>
        <v>#DIV/0!</v>
      </c>
      <c r="BC19" s="100"/>
      <c r="BD19" s="90" t="e">
        <f t="shared" si="44"/>
        <v>#DIV/0!</v>
      </c>
      <c r="BE19" s="90" t="e">
        <f t="shared" si="45"/>
        <v>#DIV/0!</v>
      </c>
      <c r="BF19" s="98" t="e">
        <f t="shared" si="46"/>
        <v>#DIV/0!</v>
      </c>
      <c r="BG19" s="99" t="e">
        <f t="shared" si="47"/>
        <v>#DIV/0!</v>
      </c>
      <c r="BH19" s="93"/>
      <c r="BI19" s="90" t="e">
        <f t="shared" si="48"/>
        <v>#DIV/0!</v>
      </c>
      <c r="BJ19" s="90" t="e">
        <f t="shared" si="49"/>
        <v>#DIV/0!</v>
      </c>
      <c r="BK19" s="91" t="e">
        <f t="shared" si="50"/>
        <v>#DIV/0!</v>
      </c>
      <c r="BL19" s="92" t="e">
        <f t="shared" si="51"/>
        <v>#DIV/0!</v>
      </c>
      <c r="BM19" s="93"/>
      <c r="BN19" s="90" t="e">
        <f t="shared" si="52"/>
        <v>#DIV/0!</v>
      </c>
      <c r="BO19" s="90" t="e">
        <f t="shared" si="53"/>
        <v>#DIV/0!</v>
      </c>
      <c r="BP19" s="91" t="e">
        <f t="shared" si="54"/>
        <v>#DIV/0!</v>
      </c>
      <c r="BQ19" s="92" t="e">
        <f t="shared" si="55"/>
        <v>#DIV/0!</v>
      </c>
      <c r="BR19" s="93"/>
      <c r="BS19" s="90" t="e">
        <f t="shared" si="56"/>
        <v>#DIV/0!</v>
      </c>
      <c r="BT19" s="90" t="e">
        <f t="shared" si="57"/>
        <v>#DIV/0!</v>
      </c>
      <c r="BU19" s="91" t="e">
        <f t="shared" si="58"/>
        <v>#DIV/0!</v>
      </c>
      <c r="BV19" s="92" t="e">
        <f t="shared" si="59"/>
        <v>#DIV/0!</v>
      </c>
      <c r="BW19" s="101"/>
    </row>
    <row r="20" spans="1:75">
      <c r="B20" s="85"/>
      <c r="C20" s="106" t="e">
        <f t="shared" si="0"/>
        <v>#DIV/0!</v>
      </c>
      <c r="D20" s="88" t="e">
        <f t="shared" si="1"/>
        <v>#DIV/0!</v>
      </c>
      <c r="E20" s="89" t="e">
        <f t="shared" si="2"/>
        <v>#DIV/0!</v>
      </c>
      <c r="F20" s="90" t="e">
        <f t="shared" si="3"/>
        <v>#DIV/0!</v>
      </c>
      <c r="G20" s="90" t="e">
        <f t="shared" si="4"/>
        <v>#DIV/0!</v>
      </c>
      <c r="H20" s="91" t="e">
        <f t="shared" si="5"/>
        <v>#DIV/0!</v>
      </c>
      <c r="I20" s="92" t="e">
        <f t="shared" si="6"/>
        <v>#DIV/0!</v>
      </c>
      <c r="J20" s="93" t="e">
        <f t="shared" si="7"/>
        <v>#DIV/0!</v>
      </c>
      <c r="K20" s="90" t="e">
        <f t="shared" si="8"/>
        <v>#DIV/0!</v>
      </c>
      <c r="L20" s="90" t="e">
        <f t="shared" si="9"/>
        <v>#DIV/0!</v>
      </c>
      <c r="M20" s="91" t="e">
        <f>IF(K20=MAX($K$5:$K37),1,0)</f>
        <v>#DIV/0!</v>
      </c>
      <c r="N20" s="92" t="e">
        <f t="shared" si="10"/>
        <v>#DIV/0!</v>
      </c>
      <c r="O20" s="102"/>
      <c r="P20" s="90" t="e">
        <f t="shared" si="11"/>
        <v>#DIV/0!</v>
      </c>
      <c r="Q20" s="90" t="e">
        <f t="shared" si="12"/>
        <v>#DIV/0!</v>
      </c>
      <c r="R20" s="91" t="e">
        <f t="shared" si="13"/>
        <v>#DIV/0!</v>
      </c>
      <c r="S20" s="92" t="e">
        <f t="shared" si="14"/>
        <v>#DIV/0!</v>
      </c>
      <c r="T20" s="93"/>
      <c r="U20" s="90" t="e">
        <f t="shared" si="15"/>
        <v>#DIV/0!</v>
      </c>
      <c r="V20" s="90" t="e">
        <f t="shared" si="16"/>
        <v>#DIV/0!</v>
      </c>
      <c r="W20" s="91" t="e">
        <f t="shared" si="17"/>
        <v>#DIV/0!</v>
      </c>
      <c r="X20" s="92" t="e">
        <f t="shared" si="18"/>
        <v>#DIV/0!</v>
      </c>
      <c r="Y20" s="93"/>
      <c r="Z20" s="90" t="e">
        <f t="shared" si="19"/>
        <v>#DIV/0!</v>
      </c>
      <c r="AA20" s="90" t="e">
        <f t="shared" si="20"/>
        <v>#DIV/0!</v>
      </c>
      <c r="AB20" s="91" t="e">
        <f t="shared" si="21"/>
        <v>#DIV/0!</v>
      </c>
      <c r="AC20" s="92" t="e">
        <f t="shared" si="22"/>
        <v>#DIV/0!</v>
      </c>
      <c r="AD20" s="93"/>
      <c r="AE20" s="90" t="e">
        <f t="shared" si="23"/>
        <v>#DIV/0!</v>
      </c>
      <c r="AF20" s="90" t="e">
        <f t="shared" si="24"/>
        <v>#DIV/0!</v>
      </c>
      <c r="AG20" s="91" t="e">
        <f t="shared" si="25"/>
        <v>#DIV/0!</v>
      </c>
      <c r="AH20" s="92" t="e">
        <f t="shared" si="26"/>
        <v>#DIV/0!</v>
      </c>
      <c r="AI20" s="94" t="e">
        <f t="shared" si="27"/>
        <v>#DIV/0!</v>
      </c>
      <c r="AJ20" s="95" t="e">
        <f t="shared" si="28"/>
        <v>#DIV/0!</v>
      </c>
      <c r="AK20" s="95" t="e">
        <f t="shared" si="29"/>
        <v>#DIV/0!</v>
      </c>
      <c r="AL20" s="96" t="e">
        <f t="shared" si="30"/>
        <v>#DIV/0!</v>
      </c>
      <c r="AM20" s="97" t="e">
        <f t="shared" si="31"/>
        <v>#DIV/0!</v>
      </c>
      <c r="AN20" s="93"/>
      <c r="AO20" s="90" t="e">
        <f t="shared" si="32"/>
        <v>#DIV/0!</v>
      </c>
      <c r="AP20" s="90" t="e">
        <f t="shared" si="33"/>
        <v>#DIV/0!</v>
      </c>
      <c r="AQ20" s="98" t="e">
        <f t="shared" si="34"/>
        <v>#DIV/0!</v>
      </c>
      <c r="AR20" s="99" t="e">
        <f t="shared" si="35"/>
        <v>#DIV/0!</v>
      </c>
      <c r="AS20" s="100"/>
      <c r="AT20" s="90" t="e">
        <f t="shared" si="36"/>
        <v>#DIV/0!</v>
      </c>
      <c r="AU20" s="90" t="e">
        <f t="shared" si="37"/>
        <v>#DIV/0!</v>
      </c>
      <c r="AV20" s="98" t="e">
        <f t="shared" si="38"/>
        <v>#DIV/0!</v>
      </c>
      <c r="AW20" s="99" t="e">
        <f t="shared" si="39"/>
        <v>#DIV/0!</v>
      </c>
      <c r="AX20" s="100"/>
      <c r="AY20" s="90" t="e">
        <f t="shared" si="40"/>
        <v>#DIV/0!</v>
      </c>
      <c r="AZ20" s="90" t="e">
        <f t="shared" si="41"/>
        <v>#DIV/0!</v>
      </c>
      <c r="BA20" s="98" t="e">
        <f t="shared" si="42"/>
        <v>#DIV/0!</v>
      </c>
      <c r="BB20" s="99" t="e">
        <f t="shared" si="43"/>
        <v>#DIV/0!</v>
      </c>
      <c r="BC20" s="100"/>
      <c r="BD20" s="90" t="e">
        <f t="shared" si="44"/>
        <v>#DIV/0!</v>
      </c>
      <c r="BE20" s="90" t="e">
        <f t="shared" si="45"/>
        <v>#DIV/0!</v>
      </c>
      <c r="BF20" s="98" t="e">
        <f t="shared" si="46"/>
        <v>#DIV/0!</v>
      </c>
      <c r="BG20" s="99" t="e">
        <f t="shared" si="47"/>
        <v>#DIV/0!</v>
      </c>
      <c r="BH20" s="93"/>
      <c r="BI20" s="90" t="e">
        <f t="shared" si="48"/>
        <v>#DIV/0!</v>
      </c>
      <c r="BJ20" s="90" t="e">
        <f t="shared" si="49"/>
        <v>#DIV/0!</v>
      </c>
      <c r="BK20" s="91" t="e">
        <f t="shared" si="50"/>
        <v>#DIV/0!</v>
      </c>
      <c r="BL20" s="92" t="e">
        <f t="shared" si="51"/>
        <v>#DIV/0!</v>
      </c>
      <c r="BM20" s="93"/>
      <c r="BN20" s="90" t="e">
        <f t="shared" si="52"/>
        <v>#DIV/0!</v>
      </c>
      <c r="BO20" s="90" t="e">
        <f t="shared" si="53"/>
        <v>#DIV/0!</v>
      </c>
      <c r="BP20" s="91" t="e">
        <f t="shared" si="54"/>
        <v>#DIV/0!</v>
      </c>
      <c r="BQ20" s="92" t="e">
        <f t="shared" si="55"/>
        <v>#DIV/0!</v>
      </c>
      <c r="BR20" s="93"/>
      <c r="BS20" s="90" t="e">
        <f t="shared" si="56"/>
        <v>#DIV/0!</v>
      </c>
      <c r="BT20" s="90" t="e">
        <f t="shared" si="57"/>
        <v>#DIV/0!</v>
      </c>
      <c r="BU20" s="91" t="e">
        <f t="shared" si="58"/>
        <v>#DIV/0!</v>
      </c>
      <c r="BV20" s="92" t="e">
        <f t="shared" si="59"/>
        <v>#DIV/0!</v>
      </c>
      <c r="BW20" s="101"/>
    </row>
    <row r="21" spans="1:75">
      <c r="B21" s="85"/>
      <c r="C21" s="106" t="e">
        <f t="shared" si="0"/>
        <v>#DIV/0!</v>
      </c>
      <c r="D21" s="88" t="e">
        <f t="shared" si="1"/>
        <v>#DIV/0!</v>
      </c>
      <c r="E21" s="89" t="e">
        <f t="shared" si="2"/>
        <v>#DIV/0!</v>
      </c>
      <c r="F21" s="90" t="e">
        <f t="shared" si="3"/>
        <v>#DIV/0!</v>
      </c>
      <c r="G21" s="90" t="e">
        <f t="shared" si="4"/>
        <v>#DIV/0!</v>
      </c>
      <c r="H21" s="91" t="e">
        <f t="shared" si="5"/>
        <v>#DIV/0!</v>
      </c>
      <c r="I21" s="92" t="e">
        <f t="shared" si="6"/>
        <v>#DIV/0!</v>
      </c>
      <c r="J21" s="93" t="e">
        <f t="shared" si="7"/>
        <v>#DIV/0!</v>
      </c>
      <c r="K21" s="90" t="e">
        <f t="shared" si="8"/>
        <v>#DIV/0!</v>
      </c>
      <c r="L21" s="90" t="e">
        <f t="shared" si="9"/>
        <v>#DIV/0!</v>
      </c>
      <c r="M21" s="91" t="e">
        <f>IF(K21=MAX($K$5:$K37),1,0)</f>
        <v>#DIV/0!</v>
      </c>
      <c r="N21" s="92" t="e">
        <f t="shared" si="10"/>
        <v>#DIV/0!</v>
      </c>
      <c r="O21" s="102"/>
      <c r="P21" s="90" t="e">
        <f t="shared" si="11"/>
        <v>#DIV/0!</v>
      </c>
      <c r="Q21" s="90" t="e">
        <f t="shared" si="12"/>
        <v>#DIV/0!</v>
      </c>
      <c r="R21" s="91" t="e">
        <f t="shared" si="13"/>
        <v>#DIV/0!</v>
      </c>
      <c r="S21" s="92" t="e">
        <f t="shared" si="14"/>
        <v>#DIV/0!</v>
      </c>
      <c r="T21" s="93"/>
      <c r="U21" s="90" t="e">
        <f t="shared" si="15"/>
        <v>#DIV/0!</v>
      </c>
      <c r="V21" s="90" t="e">
        <f t="shared" si="16"/>
        <v>#DIV/0!</v>
      </c>
      <c r="W21" s="91" t="e">
        <f t="shared" si="17"/>
        <v>#DIV/0!</v>
      </c>
      <c r="X21" s="92" t="e">
        <f t="shared" si="18"/>
        <v>#DIV/0!</v>
      </c>
      <c r="Y21" s="93"/>
      <c r="Z21" s="90" t="e">
        <f t="shared" si="19"/>
        <v>#DIV/0!</v>
      </c>
      <c r="AA21" s="90" t="e">
        <f t="shared" si="20"/>
        <v>#DIV/0!</v>
      </c>
      <c r="AB21" s="91" t="e">
        <f t="shared" si="21"/>
        <v>#DIV/0!</v>
      </c>
      <c r="AC21" s="92" t="e">
        <f t="shared" si="22"/>
        <v>#DIV/0!</v>
      </c>
      <c r="AD21" s="93"/>
      <c r="AE21" s="90" t="e">
        <f t="shared" si="23"/>
        <v>#DIV/0!</v>
      </c>
      <c r="AF21" s="90" t="e">
        <f t="shared" si="24"/>
        <v>#DIV/0!</v>
      </c>
      <c r="AG21" s="91" t="e">
        <f t="shared" si="25"/>
        <v>#DIV/0!</v>
      </c>
      <c r="AH21" s="92" t="e">
        <f t="shared" si="26"/>
        <v>#DIV/0!</v>
      </c>
      <c r="AI21" s="94" t="e">
        <f t="shared" si="27"/>
        <v>#DIV/0!</v>
      </c>
      <c r="AJ21" s="95" t="e">
        <f t="shared" si="28"/>
        <v>#DIV/0!</v>
      </c>
      <c r="AK21" s="95" t="e">
        <f t="shared" si="29"/>
        <v>#DIV/0!</v>
      </c>
      <c r="AL21" s="96" t="e">
        <f t="shared" si="30"/>
        <v>#DIV/0!</v>
      </c>
      <c r="AM21" s="97" t="e">
        <f t="shared" si="31"/>
        <v>#DIV/0!</v>
      </c>
      <c r="AN21" s="93"/>
      <c r="AO21" s="90" t="e">
        <f t="shared" si="32"/>
        <v>#DIV/0!</v>
      </c>
      <c r="AP21" s="90" t="e">
        <f t="shared" si="33"/>
        <v>#DIV/0!</v>
      </c>
      <c r="AQ21" s="98" t="e">
        <f t="shared" si="34"/>
        <v>#DIV/0!</v>
      </c>
      <c r="AR21" s="99" t="e">
        <f t="shared" si="35"/>
        <v>#DIV/0!</v>
      </c>
      <c r="AS21" s="100"/>
      <c r="AT21" s="90" t="e">
        <f t="shared" si="36"/>
        <v>#DIV/0!</v>
      </c>
      <c r="AU21" s="90" t="e">
        <f t="shared" si="37"/>
        <v>#DIV/0!</v>
      </c>
      <c r="AV21" s="98" t="e">
        <f t="shared" si="38"/>
        <v>#DIV/0!</v>
      </c>
      <c r="AW21" s="99" t="e">
        <f t="shared" si="39"/>
        <v>#DIV/0!</v>
      </c>
      <c r="AX21" s="100"/>
      <c r="AY21" s="90" t="e">
        <f t="shared" si="40"/>
        <v>#DIV/0!</v>
      </c>
      <c r="AZ21" s="90" t="e">
        <f t="shared" si="41"/>
        <v>#DIV/0!</v>
      </c>
      <c r="BA21" s="98" t="e">
        <f t="shared" si="42"/>
        <v>#DIV/0!</v>
      </c>
      <c r="BB21" s="99" t="e">
        <f t="shared" si="43"/>
        <v>#DIV/0!</v>
      </c>
      <c r="BC21" s="100"/>
      <c r="BD21" s="90" t="e">
        <f t="shared" si="44"/>
        <v>#DIV/0!</v>
      </c>
      <c r="BE21" s="90" t="e">
        <f t="shared" si="45"/>
        <v>#DIV/0!</v>
      </c>
      <c r="BF21" s="98" t="e">
        <f t="shared" si="46"/>
        <v>#DIV/0!</v>
      </c>
      <c r="BG21" s="99" t="e">
        <f t="shared" si="47"/>
        <v>#DIV/0!</v>
      </c>
      <c r="BH21" s="93"/>
      <c r="BI21" s="90" t="e">
        <f t="shared" si="48"/>
        <v>#DIV/0!</v>
      </c>
      <c r="BJ21" s="90" t="e">
        <f t="shared" si="49"/>
        <v>#DIV/0!</v>
      </c>
      <c r="BK21" s="91" t="e">
        <f t="shared" si="50"/>
        <v>#DIV/0!</v>
      </c>
      <c r="BL21" s="92" t="e">
        <f t="shared" si="51"/>
        <v>#DIV/0!</v>
      </c>
      <c r="BM21" s="93"/>
      <c r="BN21" s="90" t="e">
        <f t="shared" si="52"/>
        <v>#DIV/0!</v>
      </c>
      <c r="BO21" s="90" t="e">
        <f t="shared" si="53"/>
        <v>#DIV/0!</v>
      </c>
      <c r="BP21" s="91" t="e">
        <f t="shared" si="54"/>
        <v>#DIV/0!</v>
      </c>
      <c r="BQ21" s="92" t="e">
        <f t="shared" si="55"/>
        <v>#DIV/0!</v>
      </c>
      <c r="BR21" s="93"/>
      <c r="BS21" s="90" t="e">
        <f t="shared" si="56"/>
        <v>#DIV/0!</v>
      </c>
      <c r="BT21" s="90" t="e">
        <f t="shared" si="57"/>
        <v>#DIV/0!</v>
      </c>
      <c r="BU21" s="91" t="e">
        <f t="shared" si="58"/>
        <v>#DIV/0!</v>
      </c>
      <c r="BV21" s="92" t="e">
        <f t="shared" si="59"/>
        <v>#DIV/0!</v>
      </c>
      <c r="BW21" s="101"/>
    </row>
    <row r="22" spans="1:75">
      <c r="B22" s="85"/>
      <c r="C22" s="106" t="e">
        <f t="shared" si="0"/>
        <v>#DIV/0!</v>
      </c>
      <c r="D22" s="88" t="e">
        <f t="shared" si="1"/>
        <v>#DIV/0!</v>
      </c>
      <c r="E22" s="89" t="e">
        <f t="shared" si="2"/>
        <v>#DIV/0!</v>
      </c>
      <c r="F22" s="90" t="e">
        <f t="shared" si="3"/>
        <v>#DIV/0!</v>
      </c>
      <c r="G22" s="90" t="e">
        <f t="shared" si="4"/>
        <v>#DIV/0!</v>
      </c>
      <c r="H22" s="91" t="e">
        <f t="shared" si="5"/>
        <v>#DIV/0!</v>
      </c>
      <c r="I22" s="92" t="e">
        <f t="shared" si="6"/>
        <v>#DIV/0!</v>
      </c>
      <c r="J22" s="93" t="e">
        <f t="shared" si="7"/>
        <v>#DIV/0!</v>
      </c>
      <c r="K22" s="90" t="e">
        <f t="shared" si="8"/>
        <v>#DIV/0!</v>
      </c>
      <c r="L22" s="90" t="e">
        <f t="shared" si="9"/>
        <v>#DIV/0!</v>
      </c>
      <c r="M22" s="91" t="e">
        <f>IF(K22=MAX($K$5:$K37),1,0)</f>
        <v>#DIV/0!</v>
      </c>
      <c r="N22" s="92" t="e">
        <f t="shared" si="10"/>
        <v>#DIV/0!</v>
      </c>
      <c r="O22" s="102"/>
      <c r="P22" s="90" t="e">
        <f t="shared" si="11"/>
        <v>#DIV/0!</v>
      </c>
      <c r="Q22" s="90" t="e">
        <f t="shared" si="12"/>
        <v>#DIV/0!</v>
      </c>
      <c r="R22" s="91" t="e">
        <f t="shared" si="13"/>
        <v>#DIV/0!</v>
      </c>
      <c r="S22" s="92" t="e">
        <f t="shared" si="14"/>
        <v>#DIV/0!</v>
      </c>
      <c r="T22" s="93"/>
      <c r="U22" s="90" t="e">
        <f t="shared" si="15"/>
        <v>#DIV/0!</v>
      </c>
      <c r="V22" s="90" t="e">
        <f t="shared" si="16"/>
        <v>#DIV/0!</v>
      </c>
      <c r="W22" s="91" t="e">
        <f t="shared" si="17"/>
        <v>#DIV/0!</v>
      </c>
      <c r="X22" s="92" t="e">
        <f t="shared" si="18"/>
        <v>#DIV/0!</v>
      </c>
      <c r="Y22" s="93"/>
      <c r="Z22" s="90" t="e">
        <f t="shared" si="19"/>
        <v>#DIV/0!</v>
      </c>
      <c r="AA22" s="90" t="e">
        <f t="shared" si="20"/>
        <v>#DIV/0!</v>
      </c>
      <c r="AB22" s="91" t="e">
        <f t="shared" si="21"/>
        <v>#DIV/0!</v>
      </c>
      <c r="AC22" s="92" t="e">
        <f t="shared" si="22"/>
        <v>#DIV/0!</v>
      </c>
      <c r="AD22" s="93"/>
      <c r="AE22" s="90" t="e">
        <f t="shared" si="23"/>
        <v>#DIV/0!</v>
      </c>
      <c r="AF22" s="90" t="e">
        <f t="shared" si="24"/>
        <v>#DIV/0!</v>
      </c>
      <c r="AG22" s="91" t="e">
        <f t="shared" si="25"/>
        <v>#DIV/0!</v>
      </c>
      <c r="AH22" s="92" t="e">
        <f t="shared" si="26"/>
        <v>#DIV/0!</v>
      </c>
      <c r="AI22" s="94" t="e">
        <f t="shared" si="27"/>
        <v>#DIV/0!</v>
      </c>
      <c r="AJ22" s="95" t="e">
        <f t="shared" si="28"/>
        <v>#DIV/0!</v>
      </c>
      <c r="AK22" s="95" t="e">
        <f t="shared" si="29"/>
        <v>#DIV/0!</v>
      </c>
      <c r="AL22" s="96" t="e">
        <f t="shared" si="30"/>
        <v>#DIV/0!</v>
      </c>
      <c r="AM22" s="97" t="e">
        <f t="shared" si="31"/>
        <v>#DIV/0!</v>
      </c>
      <c r="AN22" s="93"/>
      <c r="AO22" s="90" t="e">
        <f t="shared" si="32"/>
        <v>#DIV/0!</v>
      </c>
      <c r="AP22" s="90" t="e">
        <f t="shared" si="33"/>
        <v>#DIV/0!</v>
      </c>
      <c r="AQ22" s="98" t="e">
        <f t="shared" si="34"/>
        <v>#DIV/0!</v>
      </c>
      <c r="AR22" s="99" t="e">
        <f t="shared" si="35"/>
        <v>#DIV/0!</v>
      </c>
      <c r="AS22" s="100"/>
      <c r="AT22" s="90" t="e">
        <f t="shared" si="36"/>
        <v>#DIV/0!</v>
      </c>
      <c r="AU22" s="90" t="e">
        <f t="shared" si="37"/>
        <v>#DIV/0!</v>
      </c>
      <c r="AV22" s="98" t="e">
        <f t="shared" si="38"/>
        <v>#DIV/0!</v>
      </c>
      <c r="AW22" s="99" t="e">
        <f t="shared" si="39"/>
        <v>#DIV/0!</v>
      </c>
      <c r="AX22" s="100"/>
      <c r="AY22" s="90" t="e">
        <f t="shared" si="40"/>
        <v>#DIV/0!</v>
      </c>
      <c r="AZ22" s="90" t="e">
        <f t="shared" si="41"/>
        <v>#DIV/0!</v>
      </c>
      <c r="BA22" s="98" t="e">
        <f t="shared" si="42"/>
        <v>#DIV/0!</v>
      </c>
      <c r="BB22" s="99" t="e">
        <f t="shared" si="43"/>
        <v>#DIV/0!</v>
      </c>
      <c r="BC22" s="100"/>
      <c r="BD22" s="90" t="e">
        <f t="shared" si="44"/>
        <v>#DIV/0!</v>
      </c>
      <c r="BE22" s="90" t="e">
        <f t="shared" si="45"/>
        <v>#DIV/0!</v>
      </c>
      <c r="BF22" s="98" t="e">
        <f t="shared" si="46"/>
        <v>#DIV/0!</v>
      </c>
      <c r="BG22" s="99" t="e">
        <f t="shared" si="47"/>
        <v>#DIV/0!</v>
      </c>
      <c r="BH22" s="93"/>
      <c r="BI22" s="90" t="e">
        <f t="shared" si="48"/>
        <v>#DIV/0!</v>
      </c>
      <c r="BJ22" s="90" t="e">
        <f t="shared" si="49"/>
        <v>#DIV/0!</v>
      </c>
      <c r="BK22" s="91" t="e">
        <f t="shared" si="50"/>
        <v>#DIV/0!</v>
      </c>
      <c r="BL22" s="92" t="e">
        <f t="shared" si="51"/>
        <v>#DIV/0!</v>
      </c>
      <c r="BM22" s="93"/>
      <c r="BN22" s="90" t="e">
        <f t="shared" si="52"/>
        <v>#DIV/0!</v>
      </c>
      <c r="BO22" s="90" t="e">
        <f t="shared" si="53"/>
        <v>#DIV/0!</v>
      </c>
      <c r="BP22" s="91" t="e">
        <f t="shared" si="54"/>
        <v>#DIV/0!</v>
      </c>
      <c r="BQ22" s="92" t="e">
        <f t="shared" si="55"/>
        <v>#DIV/0!</v>
      </c>
      <c r="BR22" s="93"/>
      <c r="BS22" s="90" t="e">
        <f t="shared" si="56"/>
        <v>#DIV/0!</v>
      </c>
      <c r="BT22" s="90" t="e">
        <f t="shared" si="57"/>
        <v>#DIV/0!</v>
      </c>
      <c r="BU22" s="91" t="e">
        <f t="shared" si="58"/>
        <v>#DIV/0!</v>
      </c>
      <c r="BV22" s="92" t="e">
        <f t="shared" si="59"/>
        <v>#DIV/0!</v>
      </c>
      <c r="BW22" s="101"/>
    </row>
    <row r="23" spans="1:75">
      <c r="B23" s="85"/>
      <c r="C23" s="106" t="e">
        <f t="shared" si="0"/>
        <v>#DIV/0!</v>
      </c>
      <c r="D23" s="88" t="e">
        <f t="shared" si="1"/>
        <v>#DIV/0!</v>
      </c>
      <c r="E23" s="89" t="e">
        <f t="shared" si="2"/>
        <v>#DIV/0!</v>
      </c>
      <c r="F23" s="90" t="e">
        <f t="shared" si="3"/>
        <v>#DIV/0!</v>
      </c>
      <c r="G23" s="90" t="e">
        <f t="shared" si="4"/>
        <v>#DIV/0!</v>
      </c>
      <c r="H23" s="91" t="e">
        <f t="shared" si="5"/>
        <v>#DIV/0!</v>
      </c>
      <c r="I23" s="92" t="e">
        <f t="shared" si="6"/>
        <v>#DIV/0!</v>
      </c>
      <c r="J23" s="93" t="e">
        <f t="shared" si="7"/>
        <v>#DIV/0!</v>
      </c>
      <c r="K23" s="90" t="e">
        <f t="shared" si="8"/>
        <v>#DIV/0!</v>
      </c>
      <c r="L23" s="90" t="e">
        <f t="shared" si="9"/>
        <v>#DIV/0!</v>
      </c>
      <c r="M23" s="91" t="e">
        <f>IF(K23=MAX($K$5:$K37),1,0)</f>
        <v>#DIV/0!</v>
      </c>
      <c r="N23" s="92" t="e">
        <f t="shared" si="10"/>
        <v>#DIV/0!</v>
      </c>
      <c r="O23" s="102"/>
      <c r="P23" s="90" t="e">
        <f t="shared" si="11"/>
        <v>#DIV/0!</v>
      </c>
      <c r="Q23" s="90" t="e">
        <f t="shared" si="12"/>
        <v>#DIV/0!</v>
      </c>
      <c r="R23" s="91" t="e">
        <f t="shared" si="13"/>
        <v>#DIV/0!</v>
      </c>
      <c r="S23" s="92" t="e">
        <f t="shared" si="14"/>
        <v>#DIV/0!</v>
      </c>
      <c r="T23" s="93"/>
      <c r="U23" s="90" t="e">
        <f t="shared" si="15"/>
        <v>#DIV/0!</v>
      </c>
      <c r="V23" s="90" t="e">
        <f t="shared" si="16"/>
        <v>#DIV/0!</v>
      </c>
      <c r="W23" s="91" t="e">
        <f t="shared" si="17"/>
        <v>#DIV/0!</v>
      </c>
      <c r="X23" s="92" t="e">
        <f t="shared" si="18"/>
        <v>#DIV/0!</v>
      </c>
      <c r="Y23" s="93"/>
      <c r="Z23" s="90" t="e">
        <f t="shared" si="19"/>
        <v>#DIV/0!</v>
      </c>
      <c r="AA23" s="90" t="e">
        <f t="shared" si="20"/>
        <v>#DIV/0!</v>
      </c>
      <c r="AB23" s="91" t="e">
        <f t="shared" si="21"/>
        <v>#DIV/0!</v>
      </c>
      <c r="AC23" s="92" t="e">
        <f t="shared" si="22"/>
        <v>#DIV/0!</v>
      </c>
      <c r="AD23" s="93"/>
      <c r="AE23" s="90" t="e">
        <f t="shared" si="23"/>
        <v>#DIV/0!</v>
      </c>
      <c r="AF23" s="90" t="e">
        <f t="shared" si="24"/>
        <v>#DIV/0!</v>
      </c>
      <c r="AG23" s="91" t="e">
        <f t="shared" si="25"/>
        <v>#DIV/0!</v>
      </c>
      <c r="AH23" s="92" t="e">
        <f t="shared" si="26"/>
        <v>#DIV/0!</v>
      </c>
      <c r="AI23" s="94" t="e">
        <f t="shared" si="27"/>
        <v>#DIV/0!</v>
      </c>
      <c r="AJ23" s="95" t="e">
        <f t="shared" si="28"/>
        <v>#DIV/0!</v>
      </c>
      <c r="AK23" s="95" t="e">
        <f t="shared" si="29"/>
        <v>#DIV/0!</v>
      </c>
      <c r="AL23" s="96" t="e">
        <f t="shared" si="30"/>
        <v>#DIV/0!</v>
      </c>
      <c r="AM23" s="97" t="e">
        <f t="shared" si="31"/>
        <v>#DIV/0!</v>
      </c>
      <c r="AN23" s="93"/>
      <c r="AO23" s="90" t="e">
        <f t="shared" si="32"/>
        <v>#DIV/0!</v>
      </c>
      <c r="AP23" s="90" t="e">
        <f t="shared" si="33"/>
        <v>#DIV/0!</v>
      </c>
      <c r="AQ23" s="98" t="e">
        <f t="shared" si="34"/>
        <v>#DIV/0!</v>
      </c>
      <c r="AR23" s="99" t="e">
        <f t="shared" si="35"/>
        <v>#DIV/0!</v>
      </c>
      <c r="AS23" s="100"/>
      <c r="AT23" s="90" t="e">
        <f t="shared" si="36"/>
        <v>#DIV/0!</v>
      </c>
      <c r="AU23" s="90" t="e">
        <f t="shared" si="37"/>
        <v>#DIV/0!</v>
      </c>
      <c r="AV23" s="98" t="e">
        <f t="shared" si="38"/>
        <v>#DIV/0!</v>
      </c>
      <c r="AW23" s="99" t="e">
        <f t="shared" si="39"/>
        <v>#DIV/0!</v>
      </c>
      <c r="AX23" s="100"/>
      <c r="AY23" s="90" t="e">
        <f t="shared" si="40"/>
        <v>#DIV/0!</v>
      </c>
      <c r="AZ23" s="90" t="e">
        <f t="shared" si="41"/>
        <v>#DIV/0!</v>
      </c>
      <c r="BA23" s="98" t="e">
        <f t="shared" si="42"/>
        <v>#DIV/0!</v>
      </c>
      <c r="BB23" s="99" t="e">
        <f t="shared" si="43"/>
        <v>#DIV/0!</v>
      </c>
      <c r="BC23" s="100"/>
      <c r="BD23" s="90" t="e">
        <f t="shared" si="44"/>
        <v>#DIV/0!</v>
      </c>
      <c r="BE23" s="90" t="e">
        <f t="shared" si="45"/>
        <v>#DIV/0!</v>
      </c>
      <c r="BF23" s="98" t="e">
        <f t="shared" si="46"/>
        <v>#DIV/0!</v>
      </c>
      <c r="BG23" s="99" t="e">
        <f t="shared" si="47"/>
        <v>#DIV/0!</v>
      </c>
      <c r="BH23" s="93"/>
      <c r="BI23" s="90" t="e">
        <f t="shared" si="48"/>
        <v>#DIV/0!</v>
      </c>
      <c r="BJ23" s="90" t="e">
        <f t="shared" si="49"/>
        <v>#DIV/0!</v>
      </c>
      <c r="BK23" s="91" t="e">
        <f t="shared" si="50"/>
        <v>#DIV/0!</v>
      </c>
      <c r="BL23" s="92" t="e">
        <f t="shared" si="51"/>
        <v>#DIV/0!</v>
      </c>
      <c r="BM23" s="93"/>
      <c r="BN23" s="90" t="e">
        <f t="shared" si="52"/>
        <v>#DIV/0!</v>
      </c>
      <c r="BO23" s="90" t="e">
        <f t="shared" si="53"/>
        <v>#DIV/0!</v>
      </c>
      <c r="BP23" s="91" t="e">
        <f t="shared" si="54"/>
        <v>#DIV/0!</v>
      </c>
      <c r="BQ23" s="92" t="e">
        <f t="shared" si="55"/>
        <v>#DIV/0!</v>
      </c>
      <c r="BR23" s="93"/>
      <c r="BS23" s="90" t="e">
        <f t="shared" si="56"/>
        <v>#DIV/0!</v>
      </c>
      <c r="BT23" s="90" t="e">
        <f t="shared" si="57"/>
        <v>#DIV/0!</v>
      </c>
      <c r="BU23" s="91" t="e">
        <f t="shared" si="58"/>
        <v>#DIV/0!</v>
      </c>
      <c r="BV23" s="92" t="e">
        <f t="shared" si="59"/>
        <v>#DIV/0!</v>
      </c>
      <c r="BW23" s="101"/>
    </row>
    <row r="24" spans="1:75">
      <c r="B24" s="85"/>
      <c r="C24" s="106" t="e">
        <f t="shared" si="0"/>
        <v>#DIV/0!</v>
      </c>
      <c r="D24" s="88" t="e">
        <f t="shared" si="1"/>
        <v>#DIV/0!</v>
      </c>
      <c r="E24" s="89" t="e">
        <f t="shared" si="2"/>
        <v>#DIV/0!</v>
      </c>
      <c r="F24" s="90" t="e">
        <f t="shared" si="3"/>
        <v>#DIV/0!</v>
      </c>
      <c r="G24" s="90" t="e">
        <f t="shared" si="4"/>
        <v>#DIV/0!</v>
      </c>
      <c r="H24" s="91" t="e">
        <f t="shared" si="5"/>
        <v>#DIV/0!</v>
      </c>
      <c r="I24" s="92" t="e">
        <f t="shared" si="6"/>
        <v>#DIV/0!</v>
      </c>
      <c r="J24" s="93" t="e">
        <f t="shared" si="7"/>
        <v>#DIV/0!</v>
      </c>
      <c r="K24" s="90" t="e">
        <f t="shared" si="8"/>
        <v>#DIV/0!</v>
      </c>
      <c r="L24" s="90" t="e">
        <f t="shared" si="9"/>
        <v>#DIV/0!</v>
      </c>
      <c r="M24" s="91" t="e">
        <f>IF(K24=MAX($K$5:$K37),1,0)</f>
        <v>#DIV/0!</v>
      </c>
      <c r="N24" s="92" t="e">
        <f t="shared" si="10"/>
        <v>#DIV/0!</v>
      </c>
      <c r="O24" s="102"/>
      <c r="P24" s="90" t="e">
        <f t="shared" si="11"/>
        <v>#DIV/0!</v>
      </c>
      <c r="Q24" s="90" t="e">
        <f t="shared" si="12"/>
        <v>#DIV/0!</v>
      </c>
      <c r="R24" s="91" t="e">
        <f t="shared" si="13"/>
        <v>#DIV/0!</v>
      </c>
      <c r="S24" s="92" t="e">
        <f t="shared" si="14"/>
        <v>#DIV/0!</v>
      </c>
      <c r="T24" s="93"/>
      <c r="U24" s="90" t="e">
        <f t="shared" si="15"/>
        <v>#DIV/0!</v>
      </c>
      <c r="V24" s="90" t="e">
        <f t="shared" si="16"/>
        <v>#DIV/0!</v>
      </c>
      <c r="W24" s="91" t="e">
        <f t="shared" si="17"/>
        <v>#DIV/0!</v>
      </c>
      <c r="X24" s="92" t="e">
        <f t="shared" si="18"/>
        <v>#DIV/0!</v>
      </c>
      <c r="Y24" s="93"/>
      <c r="Z24" s="90" t="e">
        <f t="shared" si="19"/>
        <v>#DIV/0!</v>
      </c>
      <c r="AA24" s="90" t="e">
        <f t="shared" si="20"/>
        <v>#DIV/0!</v>
      </c>
      <c r="AB24" s="91" t="e">
        <f t="shared" si="21"/>
        <v>#DIV/0!</v>
      </c>
      <c r="AC24" s="92" t="e">
        <f t="shared" si="22"/>
        <v>#DIV/0!</v>
      </c>
      <c r="AD24" s="93"/>
      <c r="AE24" s="90" t="e">
        <f t="shared" si="23"/>
        <v>#DIV/0!</v>
      </c>
      <c r="AF24" s="90" t="e">
        <f t="shared" si="24"/>
        <v>#DIV/0!</v>
      </c>
      <c r="AG24" s="91" t="e">
        <f t="shared" si="25"/>
        <v>#DIV/0!</v>
      </c>
      <c r="AH24" s="92" t="e">
        <f t="shared" si="26"/>
        <v>#DIV/0!</v>
      </c>
      <c r="AI24" s="94" t="e">
        <f t="shared" si="27"/>
        <v>#DIV/0!</v>
      </c>
      <c r="AJ24" s="95" t="e">
        <f t="shared" si="28"/>
        <v>#DIV/0!</v>
      </c>
      <c r="AK24" s="95" t="e">
        <f t="shared" si="29"/>
        <v>#DIV/0!</v>
      </c>
      <c r="AL24" s="96" t="e">
        <f t="shared" si="30"/>
        <v>#DIV/0!</v>
      </c>
      <c r="AM24" s="97" t="e">
        <f t="shared" si="31"/>
        <v>#DIV/0!</v>
      </c>
      <c r="AN24" s="93"/>
      <c r="AO24" s="90" t="e">
        <f t="shared" si="32"/>
        <v>#DIV/0!</v>
      </c>
      <c r="AP24" s="90" t="e">
        <f t="shared" si="33"/>
        <v>#DIV/0!</v>
      </c>
      <c r="AQ24" s="98" t="e">
        <f t="shared" si="34"/>
        <v>#DIV/0!</v>
      </c>
      <c r="AR24" s="99" t="e">
        <f t="shared" si="35"/>
        <v>#DIV/0!</v>
      </c>
      <c r="AS24" s="100"/>
      <c r="AT24" s="90" t="e">
        <f t="shared" si="36"/>
        <v>#DIV/0!</v>
      </c>
      <c r="AU24" s="90" t="e">
        <f t="shared" si="37"/>
        <v>#DIV/0!</v>
      </c>
      <c r="AV24" s="98" t="e">
        <f t="shared" si="38"/>
        <v>#DIV/0!</v>
      </c>
      <c r="AW24" s="99" t="e">
        <f t="shared" si="39"/>
        <v>#DIV/0!</v>
      </c>
      <c r="AX24" s="100"/>
      <c r="AY24" s="90" t="e">
        <f t="shared" si="40"/>
        <v>#DIV/0!</v>
      </c>
      <c r="AZ24" s="90" t="e">
        <f t="shared" si="41"/>
        <v>#DIV/0!</v>
      </c>
      <c r="BA24" s="98" t="e">
        <f t="shared" si="42"/>
        <v>#DIV/0!</v>
      </c>
      <c r="BB24" s="99" t="e">
        <f t="shared" si="43"/>
        <v>#DIV/0!</v>
      </c>
      <c r="BC24" s="100"/>
      <c r="BD24" s="90" t="e">
        <f t="shared" si="44"/>
        <v>#DIV/0!</v>
      </c>
      <c r="BE24" s="90" t="e">
        <f t="shared" si="45"/>
        <v>#DIV/0!</v>
      </c>
      <c r="BF24" s="98" t="e">
        <f t="shared" si="46"/>
        <v>#DIV/0!</v>
      </c>
      <c r="BG24" s="99" t="e">
        <f t="shared" si="47"/>
        <v>#DIV/0!</v>
      </c>
      <c r="BH24" s="93"/>
      <c r="BI24" s="90" t="e">
        <f t="shared" si="48"/>
        <v>#DIV/0!</v>
      </c>
      <c r="BJ24" s="90" t="e">
        <f t="shared" si="49"/>
        <v>#DIV/0!</v>
      </c>
      <c r="BK24" s="91" t="e">
        <f t="shared" si="50"/>
        <v>#DIV/0!</v>
      </c>
      <c r="BL24" s="92" t="e">
        <f t="shared" si="51"/>
        <v>#DIV/0!</v>
      </c>
      <c r="BM24" s="93"/>
      <c r="BN24" s="90" t="e">
        <f t="shared" si="52"/>
        <v>#DIV/0!</v>
      </c>
      <c r="BO24" s="90" t="e">
        <f t="shared" si="53"/>
        <v>#DIV/0!</v>
      </c>
      <c r="BP24" s="91" t="e">
        <f t="shared" si="54"/>
        <v>#DIV/0!</v>
      </c>
      <c r="BQ24" s="92" t="e">
        <f t="shared" si="55"/>
        <v>#DIV/0!</v>
      </c>
      <c r="BR24" s="93"/>
      <c r="BS24" s="90" t="e">
        <f t="shared" si="56"/>
        <v>#DIV/0!</v>
      </c>
      <c r="BT24" s="90" t="e">
        <f t="shared" si="57"/>
        <v>#DIV/0!</v>
      </c>
      <c r="BU24" s="91" t="e">
        <f t="shared" si="58"/>
        <v>#DIV/0!</v>
      </c>
      <c r="BV24" s="92" t="e">
        <f t="shared" si="59"/>
        <v>#DIV/0!</v>
      </c>
      <c r="BW24" s="101"/>
    </row>
    <row r="25" spans="1:75">
      <c r="A25" s="107"/>
      <c r="B25" s="131"/>
      <c r="C25" s="106" t="e">
        <f t="shared" si="0"/>
        <v>#DIV/0!</v>
      </c>
      <c r="D25" s="88" t="e">
        <f t="shared" si="1"/>
        <v>#DIV/0!</v>
      </c>
      <c r="E25" s="132"/>
      <c r="F25" s="90" t="e">
        <f t="shared" si="3"/>
        <v>#DIV/0!</v>
      </c>
      <c r="G25" s="90" t="e">
        <f t="shared" si="4"/>
        <v>#DIV/0!</v>
      </c>
      <c r="H25" s="91" t="e">
        <f t="shared" si="5"/>
        <v>#DIV/0!</v>
      </c>
      <c r="I25" s="92" t="e">
        <f t="shared" si="6"/>
        <v>#DIV/0!</v>
      </c>
      <c r="J25" s="93" t="e">
        <f t="shared" si="7"/>
        <v>#DIV/0!</v>
      </c>
      <c r="K25" s="90" t="e">
        <f t="shared" si="8"/>
        <v>#DIV/0!</v>
      </c>
      <c r="L25" s="90" t="e">
        <f t="shared" si="9"/>
        <v>#DIV/0!</v>
      </c>
      <c r="M25" s="91" t="e">
        <f>IF(K25=MAX($K$5:$K37),1,0)</f>
        <v>#DIV/0!</v>
      </c>
      <c r="N25" s="92" t="e">
        <f t="shared" si="10"/>
        <v>#DIV/0!</v>
      </c>
      <c r="O25" s="102"/>
      <c r="P25" s="90" t="e">
        <f t="shared" si="11"/>
        <v>#DIV/0!</v>
      </c>
      <c r="Q25" s="90" t="e">
        <f t="shared" si="12"/>
        <v>#DIV/0!</v>
      </c>
      <c r="R25" s="91" t="e">
        <f t="shared" si="13"/>
        <v>#DIV/0!</v>
      </c>
      <c r="S25" s="92" t="e">
        <f t="shared" si="14"/>
        <v>#DIV/0!</v>
      </c>
      <c r="T25" s="93"/>
      <c r="U25" s="90" t="e">
        <f t="shared" si="15"/>
        <v>#DIV/0!</v>
      </c>
      <c r="V25" s="90" t="e">
        <f t="shared" si="16"/>
        <v>#DIV/0!</v>
      </c>
      <c r="W25" s="91" t="e">
        <f t="shared" si="17"/>
        <v>#DIV/0!</v>
      </c>
      <c r="X25" s="92" t="e">
        <f t="shared" si="18"/>
        <v>#DIV/0!</v>
      </c>
      <c r="Y25" s="93"/>
      <c r="Z25" s="90" t="e">
        <f t="shared" si="19"/>
        <v>#DIV/0!</v>
      </c>
      <c r="AA25" s="90" t="e">
        <f t="shared" si="20"/>
        <v>#DIV/0!</v>
      </c>
      <c r="AB25" s="91" t="e">
        <f t="shared" si="21"/>
        <v>#DIV/0!</v>
      </c>
      <c r="AC25" s="92" t="e">
        <f t="shared" si="22"/>
        <v>#DIV/0!</v>
      </c>
      <c r="AD25" s="93"/>
      <c r="AE25" s="90" t="e">
        <f t="shared" si="23"/>
        <v>#DIV/0!</v>
      </c>
      <c r="AF25" s="90" t="e">
        <f t="shared" si="24"/>
        <v>#DIV/0!</v>
      </c>
      <c r="AG25" s="91" t="e">
        <f t="shared" si="25"/>
        <v>#DIV/0!</v>
      </c>
      <c r="AH25" s="92" t="e">
        <f t="shared" si="26"/>
        <v>#DIV/0!</v>
      </c>
      <c r="AI25" s="94" t="e">
        <f t="shared" si="27"/>
        <v>#DIV/0!</v>
      </c>
      <c r="AJ25" s="95" t="e">
        <f t="shared" si="28"/>
        <v>#DIV/0!</v>
      </c>
      <c r="AK25" s="95" t="e">
        <f t="shared" si="29"/>
        <v>#DIV/0!</v>
      </c>
      <c r="AL25" s="96" t="e">
        <f t="shared" si="30"/>
        <v>#DIV/0!</v>
      </c>
      <c r="AM25" s="97" t="e">
        <f t="shared" si="31"/>
        <v>#DIV/0!</v>
      </c>
      <c r="AN25" s="93"/>
      <c r="AO25" s="90" t="e">
        <f t="shared" si="32"/>
        <v>#DIV/0!</v>
      </c>
      <c r="AP25" s="90" t="e">
        <f t="shared" si="33"/>
        <v>#DIV/0!</v>
      </c>
      <c r="AQ25" s="98" t="e">
        <f t="shared" si="34"/>
        <v>#DIV/0!</v>
      </c>
      <c r="AR25" s="99" t="e">
        <f t="shared" si="35"/>
        <v>#DIV/0!</v>
      </c>
      <c r="AS25" s="100"/>
      <c r="AT25" s="90" t="e">
        <f t="shared" si="36"/>
        <v>#DIV/0!</v>
      </c>
      <c r="AU25" s="90" t="e">
        <f t="shared" si="37"/>
        <v>#DIV/0!</v>
      </c>
      <c r="AV25" s="98" t="e">
        <f t="shared" si="38"/>
        <v>#DIV/0!</v>
      </c>
      <c r="AW25" s="99" t="e">
        <f t="shared" si="39"/>
        <v>#DIV/0!</v>
      </c>
      <c r="AX25" s="100"/>
      <c r="AY25" s="90" t="e">
        <f t="shared" si="40"/>
        <v>#DIV/0!</v>
      </c>
      <c r="AZ25" s="90" t="e">
        <f t="shared" si="41"/>
        <v>#DIV/0!</v>
      </c>
      <c r="BA25" s="98" t="e">
        <f t="shared" si="42"/>
        <v>#DIV/0!</v>
      </c>
      <c r="BB25" s="99" t="e">
        <f t="shared" si="43"/>
        <v>#DIV/0!</v>
      </c>
      <c r="BC25" s="100"/>
      <c r="BD25" s="90" t="e">
        <f t="shared" si="44"/>
        <v>#DIV/0!</v>
      </c>
      <c r="BE25" s="90" t="e">
        <f t="shared" si="45"/>
        <v>#DIV/0!</v>
      </c>
      <c r="BF25" s="98" t="e">
        <f t="shared" si="46"/>
        <v>#DIV/0!</v>
      </c>
      <c r="BG25" s="99" t="e">
        <f t="shared" si="47"/>
        <v>#DIV/0!</v>
      </c>
      <c r="BH25" s="93"/>
      <c r="BI25" s="90" t="e">
        <f t="shared" si="48"/>
        <v>#DIV/0!</v>
      </c>
      <c r="BJ25" s="90" t="e">
        <f t="shared" si="49"/>
        <v>#DIV/0!</v>
      </c>
      <c r="BK25" s="91" t="e">
        <f t="shared" si="50"/>
        <v>#DIV/0!</v>
      </c>
      <c r="BL25" s="92" t="e">
        <f t="shared" si="51"/>
        <v>#DIV/0!</v>
      </c>
      <c r="BM25" s="93"/>
      <c r="BN25" s="90" t="e">
        <f t="shared" si="52"/>
        <v>#DIV/0!</v>
      </c>
      <c r="BO25" s="90" t="e">
        <f t="shared" si="53"/>
        <v>#DIV/0!</v>
      </c>
      <c r="BP25" s="91" t="e">
        <f t="shared" si="54"/>
        <v>#DIV/0!</v>
      </c>
      <c r="BQ25" s="92" t="e">
        <f t="shared" si="55"/>
        <v>#DIV/0!</v>
      </c>
      <c r="BR25" s="93"/>
      <c r="BS25" s="90" t="e">
        <f t="shared" si="56"/>
        <v>#DIV/0!</v>
      </c>
      <c r="BT25" s="90" t="e">
        <f t="shared" si="57"/>
        <v>#DIV/0!</v>
      </c>
      <c r="BU25" s="91" t="e">
        <f t="shared" si="58"/>
        <v>#DIV/0!</v>
      </c>
      <c r="BV25" s="92" t="e">
        <f t="shared" si="59"/>
        <v>#DIV/0!</v>
      </c>
      <c r="BW25" s="101"/>
    </row>
    <row r="26" spans="1:75">
      <c r="A26" s="107"/>
      <c r="B26" s="131"/>
      <c r="C26" s="106" t="e">
        <f t="shared" si="0"/>
        <v>#DIV/0!</v>
      </c>
      <c r="D26" s="88" t="e">
        <f t="shared" si="1"/>
        <v>#DIV/0!</v>
      </c>
      <c r="E26" s="132"/>
      <c r="F26" s="90" t="e">
        <f t="shared" si="3"/>
        <v>#DIV/0!</v>
      </c>
      <c r="G26" s="90" t="e">
        <f t="shared" si="4"/>
        <v>#DIV/0!</v>
      </c>
      <c r="H26" s="91" t="e">
        <f t="shared" si="5"/>
        <v>#DIV/0!</v>
      </c>
      <c r="I26" s="92" t="e">
        <f t="shared" si="6"/>
        <v>#DIV/0!</v>
      </c>
      <c r="J26" s="93" t="e">
        <f t="shared" si="7"/>
        <v>#DIV/0!</v>
      </c>
      <c r="K26" s="90" t="e">
        <f t="shared" si="8"/>
        <v>#DIV/0!</v>
      </c>
      <c r="L26" s="90" t="e">
        <f t="shared" si="9"/>
        <v>#DIV/0!</v>
      </c>
      <c r="M26" s="91" t="e">
        <f>IF(K26=MAX($K$5:$K37),1,0)</f>
        <v>#DIV/0!</v>
      </c>
      <c r="N26" s="92" t="e">
        <f t="shared" si="10"/>
        <v>#DIV/0!</v>
      </c>
      <c r="O26" s="102"/>
      <c r="P26" s="90" t="e">
        <f t="shared" si="11"/>
        <v>#DIV/0!</v>
      </c>
      <c r="Q26" s="90" t="e">
        <f t="shared" si="12"/>
        <v>#DIV/0!</v>
      </c>
      <c r="R26" s="91" t="e">
        <f t="shared" si="13"/>
        <v>#DIV/0!</v>
      </c>
      <c r="S26" s="92" t="e">
        <f t="shared" si="14"/>
        <v>#DIV/0!</v>
      </c>
      <c r="T26" s="93"/>
      <c r="U26" s="90" t="e">
        <f t="shared" si="15"/>
        <v>#DIV/0!</v>
      </c>
      <c r="V26" s="90" t="e">
        <f t="shared" si="16"/>
        <v>#DIV/0!</v>
      </c>
      <c r="W26" s="91" t="e">
        <f t="shared" si="17"/>
        <v>#DIV/0!</v>
      </c>
      <c r="X26" s="92" t="e">
        <f t="shared" si="18"/>
        <v>#DIV/0!</v>
      </c>
      <c r="Y26" s="93"/>
      <c r="Z26" s="90" t="e">
        <f t="shared" si="19"/>
        <v>#DIV/0!</v>
      </c>
      <c r="AA26" s="90" t="e">
        <f t="shared" si="20"/>
        <v>#DIV/0!</v>
      </c>
      <c r="AB26" s="91" t="e">
        <f t="shared" si="21"/>
        <v>#DIV/0!</v>
      </c>
      <c r="AC26" s="92" t="e">
        <f t="shared" si="22"/>
        <v>#DIV/0!</v>
      </c>
      <c r="AD26" s="93"/>
      <c r="AE26" s="90" t="e">
        <f t="shared" si="23"/>
        <v>#DIV/0!</v>
      </c>
      <c r="AF26" s="90" t="e">
        <f t="shared" si="24"/>
        <v>#DIV/0!</v>
      </c>
      <c r="AG26" s="91" t="e">
        <f t="shared" si="25"/>
        <v>#DIV/0!</v>
      </c>
      <c r="AH26" s="92" t="e">
        <f t="shared" si="26"/>
        <v>#DIV/0!</v>
      </c>
      <c r="AI26" s="94" t="e">
        <f t="shared" si="27"/>
        <v>#DIV/0!</v>
      </c>
      <c r="AJ26" s="95" t="e">
        <f t="shared" si="28"/>
        <v>#DIV/0!</v>
      </c>
      <c r="AK26" s="95" t="e">
        <f t="shared" si="29"/>
        <v>#DIV/0!</v>
      </c>
      <c r="AL26" s="96" t="e">
        <f t="shared" si="30"/>
        <v>#DIV/0!</v>
      </c>
      <c r="AM26" s="97" t="e">
        <f t="shared" si="31"/>
        <v>#DIV/0!</v>
      </c>
      <c r="AN26" s="93"/>
      <c r="AO26" s="90" t="e">
        <f t="shared" si="32"/>
        <v>#DIV/0!</v>
      </c>
      <c r="AP26" s="90" t="e">
        <f t="shared" si="33"/>
        <v>#DIV/0!</v>
      </c>
      <c r="AQ26" s="98" t="e">
        <f t="shared" si="34"/>
        <v>#DIV/0!</v>
      </c>
      <c r="AR26" s="99" t="e">
        <f t="shared" si="35"/>
        <v>#DIV/0!</v>
      </c>
      <c r="AS26" s="100"/>
      <c r="AT26" s="90" t="e">
        <f t="shared" si="36"/>
        <v>#DIV/0!</v>
      </c>
      <c r="AU26" s="90" t="e">
        <f t="shared" si="37"/>
        <v>#DIV/0!</v>
      </c>
      <c r="AV26" s="98" t="e">
        <f t="shared" si="38"/>
        <v>#DIV/0!</v>
      </c>
      <c r="AW26" s="99" t="e">
        <f t="shared" si="39"/>
        <v>#DIV/0!</v>
      </c>
      <c r="AX26" s="100"/>
      <c r="AY26" s="90" t="e">
        <f t="shared" si="40"/>
        <v>#DIV/0!</v>
      </c>
      <c r="AZ26" s="90" t="e">
        <f t="shared" si="41"/>
        <v>#DIV/0!</v>
      </c>
      <c r="BA26" s="98" t="e">
        <f t="shared" si="42"/>
        <v>#DIV/0!</v>
      </c>
      <c r="BB26" s="99" t="e">
        <f t="shared" si="43"/>
        <v>#DIV/0!</v>
      </c>
      <c r="BC26" s="100"/>
      <c r="BD26" s="90" t="e">
        <f t="shared" si="44"/>
        <v>#DIV/0!</v>
      </c>
      <c r="BE26" s="90" t="e">
        <f t="shared" si="45"/>
        <v>#DIV/0!</v>
      </c>
      <c r="BF26" s="98" t="e">
        <f t="shared" si="46"/>
        <v>#DIV/0!</v>
      </c>
      <c r="BG26" s="99" t="e">
        <f t="shared" si="47"/>
        <v>#DIV/0!</v>
      </c>
      <c r="BH26" s="93"/>
      <c r="BI26" s="90" t="e">
        <f t="shared" si="48"/>
        <v>#DIV/0!</v>
      </c>
      <c r="BJ26" s="90" t="e">
        <f t="shared" si="49"/>
        <v>#DIV/0!</v>
      </c>
      <c r="BK26" s="91" t="e">
        <f t="shared" si="50"/>
        <v>#DIV/0!</v>
      </c>
      <c r="BL26" s="92" t="e">
        <f t="shared" si="51"/>
        <v>#DIV/0!</v>
      </c>
      <c r="BM26" s="93"/>
      <c r="BN26" s="90" t="e">
        <f t="shared" si="52"/>
        <v>#DIV/0!</v>
      </c>
      <c r="BO26" s="90" t="e">
        <f t="shared" si="53"/>
        <v>#DIV/0!</v>
      </c>
      <c r="BP26" s="91" t="e">
        <f t="shared" si="54"/>
        <v>#DIV/0!</v>
      </c>
      <c r="BQ26" s="92" t="e">
        <f t="shared" si="55"/>
        <v>#DIV/0!</v>
      </c>
      <c r="BR26" s="93"/>
      <c r="BS26" s="90" t="e">
        <f t="shared" si="56"/>
        <v>#DIV/0!</v>
      </c>
      <c r="BT26" s="90" t="e">
        <f t="shared" si="57"/>
        <v>#DIV/0!</v>
      </c>
      <c r="BU26" s="91" t="e">
        <f t="shared" si="58"/>
        <v>#DIV/0!</v>
      </c>
      <c r="BV26" s="92" t="e">
        <f t="shared" si="59"/>
        <v>#DIV/0!</v>
      </c>
      <c r="BW26" s="101"/>
    </row>
    <row r="27" spans="1:75">
      <c r="A27" s="107"/>
      <c r="B27" s="131"/>
      <c r="C27" s="106" t="e">
        <f t="shared" si="0"/>
        <v>#DIV/0!</v>
      </c>
      <c r="D27" s="88" t="e">
        <f t="shared" si="1"/>
        <v>#DIV/0!</v>
      </c>
      <c r="E27" s="132"/>
      <c r="F27" s="90" t="e">
        <f t="shared" si="3"/>
        <v>#DIV/0!</v>
      </c>
      <c r="G27" s="90" t="e">
        <f t="shared" si="4"/>
        <v>#DIV/0!</v>
      </c>
      <c r="H27" s="91" t="e">
        <f t="shared" si="5"/>
        <v>#DIV/0!</v>
      </c>
      <c r="I27" s="92" t="e">
        <f t="shared" si="6"/>
        <v>#DIV/0!</v>
      </c>
      <c r="J27" s="93" t="e">
        <f t="shared" si="7"/>
        <v>#DIV/0!</v>
      </c>
      <c r="K27" s="90" t="e">
        <f t="shared" si="8"/>
        <v>#DIV/0!</v>
      </c>
      <c r="L27" s="90" t="e">
        <f t="shared" si="9"/>
        <v>#DIV/0!</v>
      </c>
      <c r="M27" s="91" t="e">
        <f>IF(K27=MAX($K$5:$K37),1,0)</f>
        <v>#DIV/0!</v>
      </c>
      <c r="N27" s="92" t="e">
        <f t="shared" si="10"/>
        <v>#DIV/0!</v>
      </c>
      <c r="O27" s="102"/>
      <c r="P27" s="90" t="e">
        <f t="shared" si="11"/>
        <v>#DIV/0!</v>
      </c>
      <c r="Q27" s="90" t="e">
        <f t="shared" si="12"/>
        <v>#DIV/0!</v>
      </c>
      <c r="R27" s="91" t="e">
        <f t="shared" si="13"/>
        <v>#DIV/0!</v>
      </c>
      <c r="S27" s="92" t="e">
        <f t="shared" si="14"/>
        <v>#DIV/0!</v>
      </c>
      <c r="T27" s="93"/>
      <c r="U27" s="90" t="e">
        <f t="shared" si="15"/>
        <v>#DIV/0!</v>
      </c>
      <c r="V27" s="90" t="e">
        <f t="shared" si="16"/>
        <v>#DIV/0!</v>
      </c>
      <c r="W27" s="91" t="e">
        <f t="shared" si="17"/>
        <v>#DIV/0!</v>
      </c>
      <c r="X27" s="92" t="e">
        <f t="shared" si="18"/>
        <v>#DIV/0!</v>
      </c>
      <c r="Y27" s="93"/>
      <c r="Z27" s="90" t="e">
        <f t="shared" si="19"/>
        <v>#DIV/0!</v>
      </c>
      <c r="AA27" s="90" t="e">
        <f t="shared" si="20"/>
        <v>#DIV/0!</v>
      </c>
      <c r="AB27" s="91" t="e">
        <f t="shared" si="21"/>
        <v>#DIV/0!</v>
      </c>
      <c r="AC27" s="92" t="e">
        <f t="shared" si="22"/>
        <v>#DIV/0!</v>
      </c>
      <c r="AD27" s="93"/>
      <c r="AE27" s="90" t="e">
        <f t="shared" si="23"/>
        <v>#DIV/0!</v>
      </c>
      <c r="AF27" s="90" t="e">
        <f t="shared" si="24"/>
        <v>#DIV/0!</v>
      </c>
      <c r="AG27" s="91" t="e">
        <f t="shared" si="25"/>
        <v>#DIV/0!</v>
      </c>
      <c r="AH27" s="92" t="e">
        <f t="shared" si="26"/>
        <v>#DIV/0!</v>
      </c>
      <c r="AI27" s="94" t="e">
        <f t="shared" si="27"/>
        <v>#DIV/0!</v>
      </c>
      <c r="AJ27" s="95" t="e">
        <f t="shared" si="28"/>
        <v>#DIV/0!</v>
      </c>
      <c r="AK27" s="95" t="e">
        <f t="shared" si="29"/>
        <v>#DIV/0!</v>
      </c>
      <c r="AL27" s="96" t="e">
        <f t="shared" si="30"/>
        <v>#DIV/0!</v>
      </c>
      <c r="AM27" s="97" t="e">
        <f t="shared" si="31"/>
        <v>#DIV/0!</v>
      </c>
      <c r="AN27" s="93"/>
      <c r="AO27" s="90" t="e">
        <f t="shared" si="32"/>
        <v>#DIV/0!</v>
      </c>
      <c r="AP27" s="90" t="e">
        <f t="shared" si="33"/>
        <v>#DIV/0!</v>
      </c>
      <c r="AQ27" s="98" t="e">
        <f t="shared" si="34"/>
        <v>#DIV/0!</v>
      </c>
      <c r="AR27" s="99" t="e">
        <f t="shared" si="35"/>
        <v>#DIV/0!</v>
      </c>
      <c r="AS27" s="100"/>
      <c r="AT27" s="90" t="e">
        <f t="shared" si="36"/>
        <v>#DIV/0!</v>
      </c>
      <c r="AU27" s="90" t="e">
        <f t="shared" si="37"/>
        <v>#DIV/0!</v>
      </c>
      <c r="AV27" s="98" t="e">
        <f t="shared" si="38"/>
        <v>#DIV/0!</v>
      </c>
      <c r="AW27" s="99" t="e">
        <f t="shared" si="39"/>
        <v>#DIV/0!</v>
      </c>
      <c r="AX27" s="100"/>
      <c r="AY27" s="90" t="e">
        <f t="shared" si="40"/>
        <v>#DIV/0!</v>
      </c>
      <c r="AZ27" s="90" t="e">
        <f t="shared" si="41"/>
        <v>#DIV/0!</v>
      </c>
      <c r="BA27" s="98" t="e">
        <f t="shared" si="42"/>
        <v>#DIV/0!</v>
      </c>
      <c r="BB27" s="99" t="e">
        <f t="shared" si="43"/>
        <v>#DIV/0!</v>
      </c>
      <c r="BC27" s="100"/>
      <c r="BD27" s="90" t="e">
        <f t="shared" si="44"/>
        <v>#DIV/0!</v>
      </c>
      <c r="BE27" s="90" t="e">
        <f t="shared" si="45"/>
        <v>#DIV/0!</v>
      </c>
      <c r="BF27" s="98" t="e">
        <f t="shared" si="46"/>
        <v>#DIV/0!</v>
      </c>
      <c r="BG27" s="99" t="e">
        <f t="shared" si="47"/>
        <v>#DIV/0!</v>
      </c>
      <c r="BH27" s="93"/>
      <c r="BI27" s="90" t="e">
        <f t="shared" si="48"/>
        <v>#DIV/0!</v>
      </c>
      <c r="BJ27" s="90" t="e">
        <f t="shared" si="49"/>
        <v>#DIV/0!</v>
      </c>
      <c r="BK27" s="91" t="e">
        <f t="shared" si="50"/>
        <v>#DIV/0!</v>
      </c>
      <c r="BL27" s="92" t="e">
        <f t="shared" si="51"/>
        <v>#DIV/0!</v>
      </c>
      <c r="BM27" s="93"/>
      <c r="BN27" s="90" t="e">
        <f t="shared" si="52"/>
        <v>#DIV/0!</v>
      </c>
      <c r="BO27" s="90" t="e">
        <f t="shared" si="53"/>
        <v>#DIV/0!</v>
      </c>
      <c r="BP27" s="91" t="e">
        <f t="shared" si="54"/>
        <v>#DIV/0!</v>
      </c>
      <c r="BQ27" s="92" t="e">
        <f t="shared" si="55"/>
        <v>#DIV/0!</v>
      </c>
      <c r="BR27" s="93"/>
      <c r="BS27" s="90" t="e">
        <f t="shared" si="56"/>
        <v>#DIV/0!</v>
      </c>
      <c r="BT27" s="90" t="e">
        <f t="shared" si="57"/>
        <v>#DIV/0!</v>
      </c>
      <c r="BU27" s="91" t="e">
        <f t="shared" si="58"/>
        <v>#DIV/0!</v>
      </c>
      <c r="BV27" s="92" t="e">
        <f t="shared" si="59"/>
        <v>#DIV/0!</v>
      </c>
      <c r="BW27" s="101"/>
    </row>
    <row r="28" spans="1:75">
      <c r="A28" s="107"/>
      <c r="B28" s="131"/>
      <c r="C28" s="106" t="e">
        <f t="shared" si="0"/>
        <v>#DIV/0!</v>
      </c>
      <c r="D28" s="88" t="e">
        <f t="shared" si="1"/>
        <v>#DIV/0!</v>
      </c>
      <c r="E28" s="132"/>
      <c r="F28" s="90" t="e">
        <f t="shared" si="3"/>
        <v>#DIV/0!</v>
      </c>
      <c r="G28" s="90" t="e">
        <f t="shared" si="4"/>
        <v>#DIV/0!</v>
      </c>
      <c r="H28" s="91" t="e">
        <f t="shared" si="5"/>
        <v>#DIV/0!</v>
      </c>
      <c r="I28" s="92" t="e">
        <f t="shared" si="6"/>
        <v>#DIV/0!</v>
      </c>
      <c r="J28" s="93" t="e">
        <f t="shared" si="7"/>
        <v>#DIV/0!</v>
      </c>
      <c r="K28" s="90" t="e">
        <f t="shared" si="8"/>
        <v>#DIV/0!</v>
      </c>
      <c r="L28" s="90" t="e">
        <f t="shared" si="9"/>
        <v>#DIV/0!</v>
      </c>
      <c r="M28" s="91" t="e">
        <f>IF(K28=MAX($K$5:$K37),1,0)</f>
        <v>#DIV/0!</v>
      </c>
      <c r="N28" s="92" t="e">
        <f t="shared" si="10"/>
        <v>#DIV/0!</v>
      </c>
      <c r="O28" s="102"/>
      <c r="P28" s="90" t="e">
        <f t="shared" si="11"/>
        <v>#DIV/0!</v>
      </c>
      <c r="Q28" s="90" t="e">
        <f t="shared" si="12"/>
        <v>#DIV/0!</v>
      </c>
      <c r="R28" s="91" t="e">
        <f t="shared" si="13"/>
        <v>#DIV/0!</v>
      </c>
      <c r="S28" s="92" t="e">
        <f t="shared" si="14"/>
        <v>#DIV/0!</v>
      </c>
      <c r="T28" s="93"/>
      <c r="U28" s="90" t="e">
        <f t="shared" si="15"/>
        <v>#DIV/0!</v>
      </c>
      <c r="V28" s="90" t="e">
        <f t="shared" si="16"/>
        <v>#DIV/0!</v>
      </c>
      <c r="W28" s="91" t="e">
        <f t="shared" si="17"/>
        <v>#DIV/0!</v>
      </c>
      <c r="X28" s="92" t="e">
        <f t="shared" si="18"/>
        <v>#DIV/0!</v>
      </c>
      <c r="Y28" s="93"/>
      <c r="Z28" s="90" t="e">
        <f t="shared" si="19"/>
        <v>#DIV/0!</v>
      </c>
      <c r="AA28" s="90" t="e">
        <f t="shared" si="20"/>
        <v>#DIV/0!</v>
      </c>
      <c r="AB28" s="91" t="e">
        <f t="shared" si="21"/>
        <v>#DIV/0!</v>
      </c>
      <c r="AC28" s="92" t="e">
        <f t="shared" si="22"/>
        <v>#DIV/0!</v>
      </c>
      <c r="AD28" s="93"/>
      <c r="AE28" s="90" t="e">
        <f t="shared" si="23"/>
        <v>#DIV/0!</v>
      </c>
      <c r="AF28" s="90" t="e">
        <f t="shared" si="24"/>
        <v>#DIV/0!</v>
      </c>
      <c r="AG28" s="91" t="e">
        <f t="shared" si="25"/>
        <v>#DIV/0!</v>
      </c>
      <c r="AH28" s="92" t="e">
        <f t="shared" si="26"/>
        <v>#DIV/0!</v>
      </c>
      <c r="AI28" s="94" t="e">
        <f t="shared" si="27"/>
        <v>#DIV/0!</v>
      </c>
      <c r="AJ28" s="95" t="e">
        <f t="shared" si="28"/>
        <v>#DIV/0!</v>
      </c>
      <c r="AK28" s="95" t="e">
        <f t="shared" si="29"/>
        <v>#DIV/0!</v>
      </c>
      <c r="AL28" s="96" t="e">
        <f t="shared" si="30"/>
        <v>#DIV/0!</v>
      </c>
      <c r="AM28" s="97" t="e">
        <f t="shared" si="31"/>
        <v>#DIV/0!</v>
      </c>
      <c r="AN28" s="93"/>
      <c r="AO28" s="90" t="e">
        <f t="shared" si="32"/>
        <v>#DIV/0!</v>
      </c>
      <c r="AP28" s="90" t="e">
        <f t="shared" si="33"/>
        <v>#DIV/0!</v>
      </c>
      <c r="AQ28" s="98" t="e">
        <f t="shared" si="34"/>
        <v>#DIV/0!</v>
      </c>
      <c r="AR28" s="99" t="e">
        <f t="shared" si="35"/>
        <v>#DIV/0!</v>
      </c>
      <c r="AS28" s="100"/>
      <c r="AT28" s="90" t="e">
        <f t="shared" si="36"/>
        <v>#DIV/0!</v>
      </c>
      <c r="AU28" s="90" t="e">
        <f t="shared" si="37"/>
        <v>#DIV/0!</v>
      </c>
      <c r="AV28" s="98" t="e">
        <f t="shared" si="38"/>
        <v>#DIV/0!</v>
      </c>
      <c r="AW28" s="99" t="e">
        <f t="shared" si="39"/>
        <v>#DIV/0!</v>
      </c>
      <c r="AX28" s="100"/>
      <c r="AY28" s="90" t="e">
        <f t="shared" si="40"/>
        <v>#DIV/0!</v>
      </c>
      <c r="AZ28" s="90" t="e">
        <f t="shared" si="41"/>
        <v>#DIV/0!</v>
      </c>
      <c r="BA28" s="98" t="e">
        <f t="shared" si="42"/>
        <v>#DIV/0!</v>
      </c>
      <c r="BB28" s="99" t="e">
        <f t="shared" si="43"/>
        <v>#DIV/0!</v>
      </c>
      <c r="BC28" s="100"/>
      <c r="BD28" s="90" t="e">
        <f t="shared" si="44"/>
        <v>#DIV/0!</v>
      </c>
      <c r="BE28" s="90" t="e">
        <f t="shared" si="45"/>
        <v>#DIV/0!</v>
      </c>
      <c r="BF28" s="98" t="e">
        <f t="shared" si="46"/>
        <v>#DIV/0!</v>
      </c>
      <c r="BG28" s="99" t="e">
        <f t="shared" si="47"/>
        <v>#DIV/0!</v>
      </c>
      <c r="BH28" s="93"/>
      <c r="BI28" s="90" t="e">
        <f t="shared" si="48"/>
        <v>#DIV/0!</v>
      </c>
      <c r="BJ28" s="90" t="e">
        <f t="shared" si="49"/>
        <v>#DIV/0!</v>
      </c>
      <c r="BK28" s="91" t="e">
        <f t="shared" si="50"/>
        <v>#DIV/0!</v>
      </c>
      <c r="BL28" s="92" t="e">
        <f t="shared" si="51"/>
        <v>#DIV/0!</v>
      </c>
      <c r="BM28" s="93"/>
      <c r="BN28" s="90" t="e">
        <f t="shared" si="52"/>
        <v>#DIV/0!</v>
      </c>
      <c r="BO28" s="90" t="e">
        <f t="shared" si="53"/>
        <v>#DIV/0!</v>
      </c>
      <c r="BP28" s="91" t="e">
        <f t="shared" si="54"/>
        <v>#DIV/0!</v>
      </c>
      <c r="BQ28" s="92" t="e">
        <f t="shared" si="55"/>
        <v>#DIV/0!</v>
      </c>
      <c r="BR28" s="93"/>
      <c r="BS28" s="90" t="e">
        <f t="shared" si="56"/>
        <v>#DIV/0!</v>
      </c>
      <c r="BT28" s="90" t="e">
        <f t="shared" si="57"/>
        <v>#DIV/0!</v>
      </c>
      <c r="BU28" s="91" t="e">
        <f t="shared" si="58"/>
        <v>#DIV/0!</v>
      </c>
      <c r="BV28" s="92" t="e">
        <f t="shared" si="59"/>
        <v>#DIV/0!</v>
      </c>
      <c r="BW28" s="101"/>
    </row>
    <row r="29" spans="1:75">
      <c r="A29" s="107"/>
      <c r="B29" s="131"/>
      <c r="C29" s="106" t="e">
        <f t="shared" si="0"/>
        <v>#DIV/0!</v>
      </c>
      <c r="D29" s="88" t="e">
        <f t="shared" si="1"/>
        <v>#DIV/0!</v>
      </c>
      <c r="E29" s="132"/>
      <c r="F29" s="90" t="e">
        <f t="shared" si="3"/>
        <v>#DIV/0!</v>
      </c>
      <c r="G29" s="90" t="e">
        <f t="shared" si="4"/>
        <v>#DIV/0!</v>
      </c>
      <c r="H29" s="91" t="e">
        <f t="shared" si="5"/>
        <v>#DIV/0!</v>
      </c>
      <c r="I29" s="92" t="e">
        <f t="shared" si="6"/>
        <v>#DIV/0!</v>
      </c>
      <c r="J29" s="93" t="e">
        <f t="shared" si="7"/>
        <v>#DIV/0!</v>
      </c>
      <c r="K29" s="90" t="e">
        <f t="shared" si="8"/>
        <v>#DIV/0!</v>
      </c>
      <c r="L29" s="90" t="e">
        <f t="shared" si="9"/>
        <v>#DIV/0!</v>
      </c>
      <c r="M29" s="91" t="e">
        <f>IF(K29=MAX($K$5:$K37),1,0)</f>
        <v>#DIV/0!</v>
      </c>
      <c r="N29" s="92" t="e">
        <f t="shared" si="10"/>
        <v>#DIV/0!</v>
      </c>
      <c r="O29" s="102"/>
      <c r="P29" s="90" t="e">
        <f t="shared" si="11"/>
        <v>#DIV/0!</v>
      </c>
      <c r="Q29" s="90" t="e">
        <f t="shared" si="12"/>
        <v>#DIV/0!</v>
      </c>
      <c r="R29" s="91" t="e">
        <f t="shared" si="13"/>
        <v>#DIV/0!</v>
      </c>
      <c r="S29" s="92" t="e">
        <f t="shared" si="14"/>
        <v>#DIV/0!</v>
      </c>
      <c r="T29" s="93"/>
      <c r="U29" s="90" t="e">
        <f t="shared" si="15"/>
        <v>#DIV/0!</v>
      </c>
      <c r="V29" s="90" t="e">
        <f t="shared" si="16"/>
        <v>#DIV/0!</v>
      </c>
      <c r="W29" s="91" t="e">
        <f t="shared" si="17"/>
        <v>#DIV/0!</v>
      </c>
      <c r="X29" s="92" t="e">
        <f t="shared" si="18"/>
        <v>#DIV/0!</v>
      </c>
      <c r="Y29" s="93"/>
      <c r="Z29" s="90" t="e">
        <f t="shared" si="19"/>
        <v>#DIV/0!</v>
      </c>
      <c r="AA29" s="90" t="e">
        <f t="shared" si="20"/>
        <v>#DIV/0!</v>
      </c>
      <c r="AB29" s="91" t="e">
        <f t="shared" si="21"/>
        <v>#DIV/0!</v>
      </c>
      <c r="AC29" s="92" t="e">
        <f t="shared" si="22"/>
        <v>#DIV/0!</v>
      </c>
      <c r="AD29" s="93"/>
      <c r="AE29" s="90" t="e">
        <f t="shared" si="23"/>
        <v>#DIV/0!</v>
      </c>
      <c r="AF29" s="90" t="e">
        <f t="shared" si="24"/>
        <v>#DIV/0!</v>
      </c>
      <c r="AG29" s="91" t="e">
        <f t="shared" si="25"/>
        <v>#DIV/0!</v>
      </c>
      <c r="AH29" s="92" t="e">
        <f t="shared" si="26"/>
        <v>#DIV/0!</v>
      </c>
      <c r="AI29" s="94" t="e">
        <f t="shared" si="27"/>
        <v>#DIV/0!</v>
      </c>
      <c r="AJ29" s="95" t="e">
        <f t="shared" si="28"/>
        <v>#DIV/0!</v>
      </c>
      <c r="AK29" s="95" t="e">
        <f t="shared" si="29"/>
        <v>#DIV/0!</v>
      </c>
      <c r="AL29" s="96" t="e">
        <f t="shared" si="30"/>
        <v>#DIV/0!</v>
      </c>
      <c r="AM29" s="97" t="e">
        <f t="shared" si="31"/>
        <v>#DIV/0!</v>
      </c>
      <c r="AN29" s="93"/>
      <c r="AO29" s="90" t="e">
        <f t="shared" si="32"/>
        <v>#DIV/0!</v>
      </c>
      <c r="AP29" s="90" t="e">
        <f t="shared" si="33"/>
        <v>#DIV/0!</v>
      </c>
      <c r="AQ29" s="98" t="e">
        <f t="shared" si="34"/>
        <v>#DIV/0!</v>
      </c>
      <c r="AR29" s="99" t="e">
        <f t="shared" si="35"/>
        <v>#DIV/0!</v>
      </c>
      <c r="AS29" s="100"/>
      <c r="AT29" s="90" t="e">
        <f t="shared" si="36"/>
        <v>#DIV/0!</v>
      </c>
      <c r="AU29" s="90" t="e">
        <f t="shared" si="37"/>
        <v>#DIV/0!</v>
      </c>
      <c r="AV29" s="98" t="e">
        <f t="shared" si="38"/>
        <v>#DIV/0!</v>
      </c>
      <c r="AW29" s="99" t="e">
        <f t="shared" si="39"/>
        <v>#DIV/0!</v>
      </c>
      <c r="AX29" s="100"/>
      <c r="AY29" s="90" t="e">
        <f t="shared" si="40"/>
        <v>#DIV/0!</v>
      </c>
      <c r="AZ29" s="90" t="e">
        <f t="shared" si="41"/>
        <v>#DIV/0!</v>
      </c>
      <c r="BA29" s="98" t="e">
        <f t="shared" si="42"/>
        <v>#DIV/0!</v>
      </c>
      <c r="BB29" s="99" t="e">
        <f t="shared" si="43"/>
        <v>#DIV/0!</v>
      </c>
      <c r="BC29" s="100"/>
      <c r="BD29" s="90" t="e">
        <f t="shared" si="44"/>
        <v>#DIV/0!</v>
      </c>
      <c r="BE29" s="90" t="e">
        <f t="shared" si="45"/>
        <v>#DIV/0!</v>
      </c>
      <c r="BF29" s="98" t="e">
        <f t="shared" si="46"/>
        <v>#DIV/0!</v>
      </c>
      <c r="BG29" s="99" t="e">
        <f t="shared" si="47"/>
        <v>#DIV/0!</v>
      </c>
      <c r="BH29" s="93"/>
      <c r="BI29" s="90" t="e">
        <f t="shared" si="48"/>
        <v>#DIV/0!</v>
      </c>
      <c r="BJ29" s="90" t="e">
        <f t="shared" si="49"/>
        <v>#DIV/0!</v>
      </c>
      <c r="BK29" s="91" t="e">
        <f t="shared" si="50"/>
        <v>#DIV/0!</v>
      </c>
      <c r="BL29" s="92" t="e">
        <f t="shared" si="51"/>
        <v>#DIV/0!</v>
      </c>
      <c r="BM29" s="93"/>
      <c r="BN29" s="90" t="e">
        <f t="shared" si="52"/>
        <v>#DIV/0!</v>
      </c>
      <c r="BO29" s="90" t="e">
        <f t="shared" si="53"/>
        <v>#DIV/0!</v>
      </c>
      <c r="BP29" s="91" t="e">
        <f t="shared" si="54"/>
        <v>#DIV/0!</v>
      </c>
      <c r="BQ29" s="92" t="e">
        <f t="shared" si="55"/>
        <v>#DIV/0!</v>
      </c>
      <c r="BR29" s="93"/>
      <c r="BS29" s="90" t="e">
        <f t="shared" si="56"/>
        <v>#DIV/0!</v>
      </c>
      <c r="BT29" s="90" t="e">
        <f t="shared" si="57"/>
        <v>#DIV/0!</v>
      </c>
      <c r="BU29" s="91" t="e">
        <f t="shared" si="58"/>
        <v>#DIV/0!</v>
      </c>
      <c r="BV29" s="92" t="e">
        <f t="shared" si="59"/>
        <v>#DIV/0!</v>
      </c>
      <c r="BW29" s="101"/>
    </row>
    <row r="30" spans="1:75">
      <c r="A30" s="107"/>
      <c r="B30" s="131"/>
      <c r="C30" s="106" t="e">
        <f t="shared" si="0"/>
        <v>#DIV/0!</v>
      </c>
      <c r="D30" s="88" t="e">
        <f t="shared" si="1"/>
        <v>#DIV/0!</v>
      </c>
      <c r="E30" s="132"/>
      <c r="F30" s="90" t="e">
        <f t="shared" si="3"/>
        <v>#DIV/0!</v>
      </c>
      <c r="G30" s="90" t="e">
        <f t="shared" si="4"/>
        <v>#DIV/0!</v>
      </c>
      <c r="H30" s="91" t="e">
        <f t="shared" si="5"/>
        <v>#DIV/0!</v>
      </c>
      <c r="I30" s="92" t="e">
        <f t="shared" si="6"/>
        <v>#DIV/0!</v>
      </c>
      <c r="J30" s="93" t="e">
        <f t="shared" si="7"/>
        <v>#DIV/0!</v>
      </c>
      <c r="K30" s="90" t="e">
        <f t="shared" si="8"/>
        <v>#DIV/0!</v>
      </c>
      <c r="L30" s="90" t="e">
        <f t="shared" si="9"/>
        <v>#DIV/0!</v>
      </c>
      <c r="M30" s="91" t="e">
        <f>IF(K30=MAX($K$5:$K37),1,0)</f>
        <v>#DIV/0!</v>
      </c>
      <c r="N30" s="92" t="e">
        <f t="shared" si="10"/>
        <v>#DIV/0!</v>
      </c>
      <c r="O30" s="102"/>
      <c r="P30" s="90" t="e">
        <f t="shared" si="11"/>
        <v>#DIV/0!</v>
      </c>
      <c r="Q30" s="90" t="e">
        <f t="shared" si="12"/>
        <v>#DIV/0!</v>
      </c>
      <c r="R30" s="91" t="e">
        <f t="shared" si="13"/>
        <v>#DIV/0!</v>
      </c>
      <c r="S30" s="92" t="e">
        <f t="shared" si="14"/>
        <v>#DIV/0!</v>
      </c>
      <c r="T30" s="93"/>
      <c r="U30" s="90" t="e">
        <f t="shared" si="15"/>
        <v>#DIV/0!</v>
      </c>
      <c r="V30" s="90" t="e">
        <f t="shared" si="16"/>
        <v>#DIV/0!</v>
      </c>
      <c r="W30" s="91" t="e">
        <f t="shared" si="17"/>
        <v>#DIV/0!</v>
      </c>
      <c r="X30" s="92" t="e">
        <f t="shared" si="18"/>
        <v>#DIV/0!</v>
      </c>
      <c r="Y30" s="93"/>
      <c r="Z30" s="90" t="e">
        <f t="shared" si="19"/>
        <v>#DIV/0!</v>
      </c>
      <c r="AA30" s="90" t="e">
        <f t="shared" si="20"/>
        <v>#DIV/0!</v>
      </c>
      <c r="AB30" s="91" t="e">
        <f t="shared" si="21"/>
        <v>#DIV/0!</v>
      </c>
      <c r="AC30" s="92" t="e">
        <f t="shared" si="22"/>
        <v>#DIV/0!</v>
      </c>
      <c r="AD30" s="93"/>
      <c r="AE30" s="90" t="e">
        <f t="shared" si="23"/>
        <v>#DIV/0!</v>
      </c>
      <c r="AF30" s="90" t="e">
        <f t="shared" si="24"/>
        <v>#DIV/0!</v>
      </c>
      <c r="AG30" s="91" t="e">
        <f t="shared" si="25"/>
        <v>#DIV/0!</v>
      </c>
      <c r="AH30" s="92" t="e">
        <f t="shared" si="26"/>
        <v>#DIV/0!</v>
      </c>
      <c r="AI30" s="94" t="e">
        <f t="shared" si="27"/>
        <v>#DIV/0!</v>
      </c>
      <c r="AJ30" s="95" t="e">
        <f t="shared" si="28"/>
        <v>#DIV/0!</v>
      </c>
      <c r="AK30" s="95" t="e">
        <f t="shared" si="29"/>
        <v>#DIV/0!</v>
      </c>
      <c r="AL30" s="96" t="e">
        <f t="shared" si="30"/>
        <v>#DIV/0!</v>
      </c>
      <c r="AM30" s="97" t="e">
        <f t="shared" si="31"/>
        <v>#DIV/0!</v>
      </c>
      <c r="AN30" s="93"/>
      <c r="AO30" s="90" t="e">
        <f t="shared" si="32"/>
        <v>#DIV/0!</v>
      </c>
      <c r="AP30" s="90" t="e">
        <f t="shared" si="33"/>
        <v>#DIV/0!</v>
      </c>
      <c r="AQ30" s="98" t="e">
        <f t="shared" si="34"/>
        <v>#DIV/0!</v>
      </c>
      <c r="AR30" s="99" t="e">
        <f t="shared" si="35"/>
        <v>#DIV/0!</v>
      </c>
      <c r="AS30" s="100"/>
      <c r="AT30" s="90" t="e">
        <f t="shared" si="36"/>
        <v>#DIV/0!</v>
      </c>
      <c r="AU30" s="90" t="e">
        <f t="shared" si="37"/>
        <v>#DIV/0!</v>
      </c>
      <c r="AV30" s="98" t="e">
        <f t="shared" si="38"/>
        <v>#DIV/0!</v>
      </c>
      <c r="AW30" s="99" t="e">
        <f t="shared" si="39"/>
        <v>#DIV/0!</v>
      </c>
      <c r="AX30" s="100"/>
      <c r="AY30" s="90" t="e">
        <f t="shared" si="40"/>
        <v>#DIV/0!</v>
      </c>
      <c r="AZ30" s="90" t="e">
        <f t="shared" si="41"/>
        <v>#DIV/0!</v>
      </c>
      <c r="BA30" s="98" t="e">
        <f t="shared" si="42"/>
        <v>#DIV/0!</v>
      </c>
      <c r="BB30" s="99" t="e">
        <f t="shared" si="43"/>
        <v>#DIV/0!</v>
      </c>
      <c r="BC30" s="100"/>
      <c r="BD30" s="90" t="e">
        <f t="shared" si="44"/>
        <v>#DIV/0!</v>
      </c>
      <c r="BE30" s="90" t="e">
        <f t="shared" si="45"/>
        <v>#DIV/0!</v>
      </c>
      <c r="BF30" s="98" t="e">
        <f t="shared" si="46"/>
        <v>#DIV/0!</v>
      </c>
      <c r="BG30" s="99" t="e">
        <f t="shared" si="47"/>
        <v>#DIV/0!</v>
      </c>
      <c r="BH30" s="93"/>
      <c r="BI30" s="90" t="e">
        <f t="shared" si="48"/>
        <v>#DIV/0!</v>
      </c>
      <c r="BJ30" s="90" t="e">
        <f t="shared" si="49"/>
        <v>#DIV/0!</v>
      </c>
      <c r="BK30" s="91" t="e">
        <f t="shared" si="50"/>
        <v>#DIV/0!</v>
      </c>
      <c r="BL30" s="92" t="e">
        <f t="shared" si="51"/>
        <v>#DIV/0!</v>
      </c>
      <c r="BM30" s="93"/>
      <c r="BN30" s="90" t="e">
        <f t="shared" si="52"/>
        <v>#DIV/0!</v>
      </c>
      <c r="BO30" s="90" t="e">
        <f t="shared" si="53"/>
        <v>#DIV/0!</v>
      </c>
      <c r="BP30" s="91" t="e">
        <f t="shared" si="54"/>
        <v>#DIV/0!</v>
      </c>
      <c r="BQ30" s="92" t="e">
        <f t="shared" si="55"/>
        <v>#DIV/0!</v>
      </c>
      <c r="BR30" s="93"/>
      <c r="BS30" s="90" t="e">
        <f t="shared" si="56"/>
        <v>#DIV/0!</v>
      </c>
      <c r="BT30" s="90" t="e">
        <f t="shared" si="57"/>
        <v>#DIV/0!</v>
      </c>
      <c r="BU30" s="91" t="e">
        <f t="shared" si="58"/>
        <v>#DIV/0!</v>
      </c>
      <c r="BV30" s="92" t="e">
        <f t="shared" si="59"/>
        <v>#DIV/0!</v>
      </c>
      <c r="BW30" s="101"/>
    </row>
    <row r="31" spans="1:75">
      <c r="A31" s="107"/>
      <c r="B31" s="131"/>
      <c r="C31" s="106" t="e">
        <f t="shared" si="0"/>
        <v>#DIV/0!</v>
      </c>
      <c r="D31" s="88" t="e">
        <f t="shared" si="1"/>
        <v>#DIV/0!</v>
      </c>
      <c r="E31" s="132"/>
      <c r="F31" s="90" t="e">
        <f t="shared" si="3"/>
        <v>#DIV/0!</v>
      </c>
      <c r="G31" s="90" t="e">
        <f t="shared" si="4"/>
        <v>#DIV/0!</v>
      </c>
      <c r="H31" s="91" t="e">
        <f t="shared" si="5"/>
        <v>#DIV/0!</v>
      </c>
      <c r="I31" s="92" t="e">
        <f t="shared" si="6"/>
        <v>#DIV/0!</v>
      </c>
      <c r="J31" s="93" t="e">
        <f t="shared" si="7"/>
        <v>#DIV/0!</v>
      </c>
      <c r="K31" s="90" t="e">
        <f t="shared" si="8"/>
        <v>#DIV/0!</v>
      </c>
      <c r="L31" s="90" t="e">
        <f t="shared" si="9"/>
        <v>#DIV/0!</v>
      </c>
      <c r="M31" s="91" t="e">
        <f>IF(K31=MAX($K$5:$K37),1,0)</f>
        <v>#DIV/0!</v>
      </c>
      <c r="N31" s="92" t="e">
        <f t="shared" si="10"/>
        <v>#DIV/0!</v>
      </c>
      <c r="O31" s="102"/>
      <c r="P31" s="90" t="e">
        <f t="shared" si="11"/>
        <v>#DIV/0!</v>
      </c>
      <c r="Q31" s="90" t="e">
        <f t="shared" si="12"/>
        <v>#DIV/0!</v>
      </c>
      <c r="R31" s="91" t="e">
        <f t="shared" si="13"/>
        <v>#DIV/0!</v>
      </c>
      <c r="S31" s="92" t="e">
        <f t="shared" si="14"/>
        <v>#DIV/0!</v>
      </c>
      <c r="T31" s="93"/>
      <c r="U31" s="90" t="e">
        <f t="shared" si="15"/>
        <v>#DIV/0!</v>
      </c>
      <c r="V31" s="90" t="e">
        <f t="shared" si="16"/>
        <v>#DIV/0!</v>
      </c>
      <c r="W31" s="91" t="e">
        <f t="shared" si="17"/>
        <v>#DIV/0!</v>
      </c>
      <c r="X31" s="92" t="e">
        <f t="shared" si="18"/>
        <v>#DIV/0!</v>
      </c>
      <c r="Y31" s="93"/>
      <c r="Z31" s="90" t="e">
        <f t="shared" si="19"/>
        <v>#DIV/0!</v>
      </c>
      <c r="AA31" s="90" t="e">
        <f t="shared" si="20"/>
        <v>#DIV/0!</v>
      </c>
      <c r="AB31" s="91" t="e">
        <f t="shared" si="21"/>
        <v>#DIV/0!</v>
      </c>
      <c r="AC31" s="92" t="e">
        <f t="shared" si="22"/>
        <v>#DIV/0!</v>
      </c>
      <c r="AD31" s="93"/>
      <c r="AE31" s="90" t="e">
        <f t="shared" si="23"/>
        <v>#DIV/0!</v>
      </c>
      <c r="AF31" s="90" t="e">
        <f t="shared" si="24"/>
        <v>#DIV/0!</v>
      </c>
      <c r="AG31" s="91" t="e">
        <f t="shared" si="25"/>
        <v>#DIV/0!</v>
      </c>
      <c r="AH31" s="92" t="e">
        <f t="shared" si="26"/>
        <v>#DIV/0!</v>
      </c>
      <c r="AI31" s="94" t="e">
        <f t="shared" si="27"/>
        <v>#DIV/0!</v>
      </c>
      <c r="AJ31" s="95" t="e">
        <f t="shared" si="28"/>
        <v>#DIV/0!</v>
      </c>
      <c r="AK31" s="95" t="e">
        <f t="shared" si="29"/>
        <v>#DIV/0!</v>
      </c>
      <c r="AL31" s="96" t="e">
        <f t="shared" si="30"/>
        <v>#DIV/0!</v>
      </c>
      <c r="AM31" s="97" t="e">
        <f t="shared" si="31"/>
        <v>#DIV/0!</v>
      </c>
      <c r="AN31" s="93"/>
      <c r="AO31" s="90" t="e">
        <f t="shared" si="32"/>
        <v>#DIV/0!</v>
      </c>
      <c r="AP31" s="90" t="e">
        <f t="shared" si="33"/>
        <v>#DIV/0!</v>
      </c>
      <c r="AQ31" s="98" t="e">
        <f t="shared" si="34"/>
        <v>#DIV/0!</v>
      </c>
      <c r="AR31" s="99" t="e">
        <f t="shared" si="35"/>
        <v>#DIV/0!</v>
      </c>
      <c r="AS31" s="100"/>
      <c r="AT31" s="90" t="e">
        <f t="shared" si="36"/>
        <v>#DIV/0!</v>
      </c>
      <c r="AU31" s="90" t="e">
        <f t="shared" si="37"/>
        <v>#DIV/0!</v>
      </c>
      <c r="AV31" s="98" t="e">
        <f t="shared" si="38"/>
        <v>#DIV/0!</v>
      </c>
      <c r="AW31" s="99" t="e">
        <f t="shared" si="39"/>
        <v>#DIV/0!</v>
      </c>
      <c r="AX31" s="100"/>
      <c r="AY31" s="90" t="e">
        <f t="shared" si="40"/>
        <v>#DIV/0!</v>
      </c>
      <c r="AZ31" s="90" t="e">
        <f t="shared" si="41"/>
        <v>#DIV/0!</v>
      </c>
      <c r="BA31" s="98" t="e">
        <f t="shared" si="42"/>
        <v>#DIV/0!</v>
      </c>
      <c r="BB31" s="99" t="e">
        <f t="shared" si="43"/>
        <v>#DIV/0!</v>
      </c>
      <c r="BC31" s="100"/>
      <c r="BD31" s="90" t="e">
        <f t="shared" si="44"/>
        <v>#DIV/0!</v>
      </c>
      <c r="BE31" s="90" t="e">
        <f t="shared" si="45"/>
        <v>#DIV/0!</v>
      </c>
      <c r="BF31" s="98" t="e">
        <f t="shared" si="46"/>
        <v>#DIV/0!</v>
      </c>
      <c r="BG31" s="99" t="e">
        <f t="shared" si="47"/>
        <v>#DIV/0!</v>
      </c>
      <c r="BH31" s="93"/>
      <c r="BI31" s="90" t="e">
        <f t="shared" si="48"/>
        <v>#DIV/0!</v>
      </c>
      <c r="BJ31" s="90" t="e">
        <f t="shared" si="49"/>
        <v>#DIV/0!</v>
      </c>
      <c r="BK31" s="91" t="e">
        <f t="shared" si="50"/>
        <v>#DIV/0!</v>
      </c>
      <c r="BL31" s="92" t="e">
        <f t="shared" si="51"/>
        <v>#DIV/0!</v>
      </c>
      <c r="BM31" s="93"/>
      <c r="BN31" s="90" t="e">
        <f t="shared" si="52"/>
        <v>#DIV/0!</v>
      </c>
      <c r="BO31" s="90" t="e">
        <f t="shared" si="53"/>
        <v>#DIV/0!</v>
      </c>
      <c r="BP31" s="91" t="e">
        <f t="shared" si="54"/>
        <v>#DIV/0!</v>
      </c>
      <c r="BQ31" s="92" t="e">
        <f t="shared" si="55"/>
        <v>#DIV/0!</v>
      </c>
      <c r="BR31" s="93"/>
      <c r="BS31" s="90" t="e">
        <f t="shared" si="56"/>
        <v>#DIV/0!</v>
      </c>
      <c r="BT31" s="90" t="e">
        <f t="shared" si="57"/>
        <v>#DIV/0!</v>
      </c>
      <c r="BU31" s="91" t="e">
        <f t="shared" si="58"/>
        <v>#DIV/0!</v>
      </c>
      <c r="BV31" s="92" t="e">
        <f t="shared" si="59"/>
        <v>#DIV/0!</v>
      </c>
      <c r="BW31" s="101"/>
    </row>
    <row r="32" spans="1:75">
      <c r="A32" s="133"/>
      <c r="B32" s="134"/>
      <c r="C32" s="135" t="e">
        <f t="shared" si="0"/>
        <v>#DIV/0!</v>
      </c>
      <c r="D32" s="88" t="e">
        <f t="shared" si="1"/>
        <v>#DIV/0!</v>
      </c>
      <c r="E32" s="132"/>
      <c r="F32" s="136" t="e">
        <f t="shared" si="3"/>
        <v>#DIV/0!</v>
      </c>
      <c r="G32" s="90" t="e">
        <f t="shared" si="4"/>
        <v>#DIV/0!</v>
      </c>
      <c r="H32" s="137" t="e">
        <f t="shared" si="5"/>
        <v>#DIV/0!</v>
      </c>
      <c r="I32" s="92" t="e">
        <f t="shared" si="6"/>
        <v>#DIV/0!</v>
      </c>
      <c r="J32" s="93" t="e">
        <f t="shared" si="7"/>
        <v>#DIV/0!</v>
      </c>
      <c r="K32" s="90" t="e">
        <f t="shared" si="8"/>
        <v>#DIV/0!</v>
      </c>
      <c r="L32" s="90" t="e">
        <f t="shared" si="9"/>
        <v>#DIV/0!</v>
      </c>
      <c r="M32" s="91" t="e">
        <f>IF(K32=MAX($K$5:$K37),1,0)</f>
        <v>#DIV/0!</v>
      </c>
      <c r="N32" s="92" t="e">
        <f t="shared" si="10"/>
        <v>#DIV/0!</v>
      </c>
      <c r="O32" s="138"/>
      <c r="P32" s="136" t="e">
        <f t="shared" si="11"/>
        <v>#DIV/0!</v>
      </c>
      <c r="Q32" s="90" t="e">
        <f t="shared" si="12"/>
        <v>#DIV/0!</v>
      </c>
      <c r="R32" s="91" t="e">
        <f t="shared" si="13"/>
        <v>#DIV/0!</v>
      </c>
      <c r="S32" s="92" t="e">
        <f t="shared" si="14"/>
        <v>#DIV/0!</v>
      </c>
      <c r="T32" s="139"/>
      <c r="U32" s="136" t="e">
        <f t="shared" si="15"/>
        <v>#DIV/0!</v>
      </c>
      <c r="V32" s="90" t="e">
        <f t="shared" si="16"/>
        <v>#DIV/0!</v>
      </c>
      <c r="W32" s="91" t="e">
        <f t="shared" si="17"/>
        <v>#DIV/0!</v>
      </c>
      <c r="X32" s="92" t="e">
        <f t="shared" si="18"/>
        <v>#DIV/0!</v>
      </c>
      <c r="Y32" s="139"/>
      <c r="Z32" s="136" t="e">
        <f t="shared" si="19"/>
        <v>#DIV/0!</v>
      </c>
      <c r="AA32" s="90" t="e">
        <f t="shared" si="20"/>
        <v>#DIV/0!</v>
      </c>
      <c r="AB32" s="91" t="e">
        <f t="shared" si="21"/>
        <v>#DIV/0!</v>
      </c>
      <c r="AC32" s="92" t="e">
        <f t="shared" si="22"/>
        <v>#DIV/0!</v>
      </c>
      <c r="AD32" s="139"/>
      <c r="AE32" s="136" t="e">
        <f t="shared" si="23"/>
        <v>#DIV/0!</v>
      </c>
      <c r="AF32" s="90" t="e">
        <f t="shared" si="24"/>
        <v>#DIV/0!</v>
      </c>
      <c r="AG32" s="91" t="e">
        <f t="shared" si="25"/>
        <v>#DIV/0!</v>
      </c>
      <c r="AH32" s="92" t="e">
        <f t="shared" si="26"/>
        <v>#DIV/0!</v>
      </c>
      <c r="AI32" s="140" t="e">
        <f t="shared" si="27"/>
        <v>#DIV/0!</v>
      </c>
      <c r="AJ32" s="141" t="e">
        <f t="shared" si="28"/>
        <v>#DIV/0!</v>
      </c>
      <c r="AK32" s="95" t="e">
        <f t="shared" si="29"/>
        <v>#DIV/0!</v>
      </c>
      <c r="AL32" s="96" t="e">
        <f t="shared" si="30"/>
        <v>#DIV/0!</v>
      </c>
      <c r="AM32" s="97" t="e">
        <f t="shared" si="31"/>
        <v>#DIV/0!</v>
      </c>
      <c r="AN32" s="139"/>
      <c r="AO32" s="136" t="e">
        <f t="shared" si="32"/>
        <v>#DIV/0!</v>
      </c>
      <c r="AP32" s="90" t="e">
        <f t="shared" si="33"/>
        <v>#DIV/0!</v>
      </c>
      <c r="AQ32" s="98" t="e">
        <f t="shared" si="34"/>
        <v>#DIV/0!</v>
      </c>
      <c r="AR32" s="99" t="e">
        <f t="shared" si="35"/>
        <v>#DIV/0!</v>
      </c>
      <c r="AS32" s="142"/>
      <c r="AT32" s="136" t="e">
        <f t="shared" si="36"/>
        <v>#DIV/0!</v>
      </c>
      <c r="AU32" s="90" t="e">
        <f t="shared" si="37"/>
        <v>#DIV/0!</v>
      </c>
      <c r="AV32" s="98" t="e">
        <f t="shared" si="38"/>
        <v>#DIV/0!</v>
      </c>
      <c r="AW32" s="99" t="e">
        <f t="shared" si="39"/>
        <v>#DIV/0!</v>
      </c>
      <c r="AX32" s="142"/>
      <c r="AY32" s="136" t="e">
        <f t="shared" si="40"/>
        <v>#DIV/0!</v>
      </c>
      <c r="AZ32" s="90" t="e">
        <f t="shared" si="41"/>
        <v>#DIV/0!</v>
      </c>
      <c r="BA32" s="98" t="e">
        <f t="shared" si="42"/>
        <v>#DIV/0!</v>
      </c>
      <c r="BB32" s="99" t="e">
        <f t="shared" si="43"/>
        <v>#DIV/0!</v>
      </c>
      <c r="BC32" s="142"/>
      <c r="BD32" s="136" t="e">
        <f t="shared" si="44"/>
        <v>#DIV/0!</v>
      </c>
      <c r="BE32" s="90" t="e">
        <f t="shared" si="45"/>
        <v>#DIV/0!</v>
      </c>
      <c r="BF32" s="98" t="e">
        <f t="shared" si="46"/>
        <v>#DIV/0!</v>
      </c>
      <c r="BG32" s="99" t="e">
        <f t="shared" si="47"/>
        <v>#DIV/0!</v>
      </c>
      <c r="BH32" s="139"/>
      <c r="BI32" s="136" t="e">
        <f t="shared" si="48"/>
        <v>#DIV/0!</v>
      </c>
      <c r="BJ32" s="90" t="e">
        <f t="shared" si="49"/>
        <v>#DIV/0!</v>
      </c>
      <c r="BK32" s="91" t="e">
        <f t="shared" si="50"/>
        <v>#DIV/0!</v>
      </c>
      <c r="BL32" s="92" t="e">
        <f t="shared" si="51"/>
        <v>#DIV/0!</v>
      </c>
      <c r="BM32" s="139"/>
      <c r="BN32" s="136" t="e">
        <f t="shared" si="52"/>
        <v>#DIV/0!</v>
      </c>
      <c r="BO32" s="90" t="e">
        <f t="shared" si="53"/>
        <v>#DIV/0!</v>
      </c>
      <c r="BP32" s="91" t="e">
        <f t="shared" si="54"/>
        <v>#DIV/0!</v>
      </c>
      <c r="BQ32" s="92" t="e">
        <f t="shared" si="55"/>
        <v>#DIV/0!</v>
      </c>
      <c r="BR32" s="139"/>
      <c r="BS32" s="136" t="e">
        <f t="shared" si="56"/>
        <v>#DIV/0!</v>
      </c>
      <c r="BT32" s="90" t="e">
        <f t="shared" si="57"/>
        <v>#DIV/0!</v>
      </c>
      <c r="BU32" s="91" t="e">
        <f t="shared" si="58"/>
        <v>#DIV/0!</v>
      </c>
      <c r="BV32" s="92" t="e">
        <f t="shared" si="59"/>
        <v>#DIV/0!</v>
      </c>
      <c r="BW32" s="143"/>
    </row>
    <row r="33" spans="1:75">
      <c r="A33" s="103" t="s">
        <v>51</v>
      </c>
      <c r="B33" s="104" t="e">
        <f>SUM(B5:B32)</f>
        <v>#DIV/0!</v>
      </c>
      <c r="C33" s="106"/>
      <c r="D33" s="107" t="e">
        <f>SUM(D5:D32)</f>
        <v>#DIV/0!</v>
      </c>
      <c r="E33" s="108" t="e">
        <f>SUM(E5:E32)</f>
        <v>#DIV/0!</v>
      </c>
      <c r="F33" s="109"/>
      <c r="G33" s="109"/>
      <c r="H33" s="109"/>
      <c r="I33" s="110"/>
      <c r="J33" s="107"/>
      <c r="K33" s="109"/>
      <c r="L33" s="109"/>
      <c r="M33" s="109"/>
      <c r="N33" s="110"/>
      <c r="O33" s="107"/>
      <c r="P33" s="109"/>
      <c r="Q33" s="109"/>
      <c r="R33" s="109"/>
      <c r="S33" s="110"/>
      <c r="T33" s="107"/>
      <c r="U33" s="109"/>
      <c r="V33" s="109"/>
      <c r="W33" s="109"/>
      <c r="X33" s="110"/>
      <c r="Y33" s="107"/>
      <c r="Z33" s="109"/>
      <c r="AA33" s="109"/>
      <c r="AB33" s="109"/>
      <c r="AC33" s="110"/>
      <c r="AD33" s="107"/>
      <c r="AE33" s="109"/>
      <c r="AF33" s="109"/>
      <c r="AG33" s="109"/>
      <c r="AH33" s="110"/>
      <c r="AI33" s="111"/>
      <c r="AJ33" s="112"/>
      <c r="AK33" s="112"/>
      <c r="AL33" s="112"/>
      <c r="AM33" s="106"/>
      <c r="AN33" s="107"/>
      <c r="AO33" s="109"/>
      <c r="AP33" s="109"/>
      <c r="AQ33" s="109"/>
      <c r="AR33" s="110"/>
      <c r="AS33" s="107"/>
      <c r="AT33" s="109"/>
      <c r="AU33" s="109"/>
      <c r="AV33" s="109"/>
      <c r="AW33" s="110"/>
      <c r="AX33" s="107"/>
      <c r="AY33" s="109"/>
      <c r="AZ33" s="109"/>
      <c r="BA33" s="109"/>
      <c r="BB33" s="110"/>
      <c r="BC33" s="107"/>
      <c r="BD33" s="109"/>
      <c r="BE33" s="109"/>
      <c r="BF33" s="109"/>
      <c r="BG33" s="110"/>
      <c r="BH33" s="107"/>
      <c r="BI33" s="109"/>
      <c r="BJ33" s="90" t="e">
        <f t="shared" si="49"/>
        <v>#DIV/0!</v>
      </c>
      <c r="BK33" s="109"/>
      <c r="BL33" s="110"/>
      <c r="BM33" s="107"/>
      <c r="BN33" s="109"/>
      <c r="BO33" s="109"/>
      <c r="BP33" s="109"/>
      <c r="BQ33" s="110"/>
      <c r="BR33" s="107"/>
      <c r="BS33" s="109"/>
      <c r="BT33" s="109"/>
      <c r="BU33" s="109"/>
      <c r="BV33" s="110"/>
      <c r="BW33" s="113"/>
    </row>
    <row r="34" spans="1:75" ht="30">
      <c r="A34" s="114" t="s">
        <v>102</v>
      </c>
      <c r="B34" s="115">
        <f>+'repartition des sièges'!Q20</f>
        <v>2</v>
      </c>
      <c r="C34" s="117" t="s">
        <v>103</v>
      </c>
      <c r="D34" s="118" t="e">
        <f>B34-D33</f>
        <v>#DIV/0!</v>
      </c>
      <c r="E34" s="119"/>
      <c r="F34" s="120"/>
      <c r="G34" s="120"/>
      <c r="H34" s="120"/>
      <c r="I34" s="121" t="e">
        <f>SUM(I5:I33)</f>
        <v>#DIV/0!</v>
      </c>
      <c r="J34" s="118" t="e">
        <f>D34-I34</f>
        <v>#DIV/0!</v>
      </c>
      <c r="K34" s="120"/>
      <c r="L34" s="120"/>
      <c r="M34" s="120"/>
      <c r="N34" s="121" t="e">
        <f>SUM(N5:N33)</f>
        <v>#DIV/0!</v>
      </c>
      <c r="O34" s="118" t="e">
        <f>J34-N34</f>
        <v>#DIV/0!</v>
      </c>
      <c r="P34" s="120"/>
      <c r="Q34" s="120"/>
      <c r="R34" s="120"/>
      <c r="S34" s="121" t="e">
        <f>SUM(S5:S33)</f>
        <v>#DIV/0!</v>
      </c>
      <c r="T34" s="118" t="e">
        <f>O34-S34</f>
        <v>#DIV/0!</v>
      </c>
      <c r="U34" s="120"/>
      <c r="V34" s="120"/>
      <c r="W34" s="120"/>
      <c r="X34" s="121" t="e">
        <f>SUM(X5:X33)</f>
        <v>#DIV/0!</v>
      </c>
      <c r="Y34" s="118" t="e">
        <f>T34-X34</f>
        <v>#DIV/0!</v>
      </c>
      <c r="Z34" s="119"/>
      <c r="AA34" s="119"/>
      <c r="AB34" s="119"/>
      <c r="AC34" s="121" t="e">
        <f>SUM(AC5:AC33)</f>
        <v>#DIV/0!</v>
      </c>
      <c r="AD34" s="118" t="e">
        <f>Y34-AC34</f>
        <v>#DIV/0!</v>
      </c>
      <c r="AE34" s="119"/>
      <c r="AF34" s="119"/>
      <c r="AG34" s="119"/>
      <c r="AH34" s="121" t="e">
        <f>SUM(AH5:AH33)</f>
        <v>#DIV/0!</v>
      </c>
      <c r="AI34" s="122" t="e">
        <f>AD34-AH34</f>
        <v>#DIV/0!</v>
      </c>
      <c r="AJ34" s="123"/>
      <c r="AK34" s="123"/>
      <c r="AL34" s="123"/>
      <c r="AM34" s="108" t="e">
        <f>SUM(AM5:AM33)</f>
        <v>#DIV/0!</v>
      </c>
      <c r="AN34" s="118" t="e">
        <f>AI34-AM34</f>
        <v>#DIV/0!</v>
      </c>
      <c r="AO34" s="119"/>
      <c r="AP34" s="119"/>
      <c r="AQ34" s="119"/>
      <c r="AR34" s="121" t="e">
        <f>SUM(AR5:AR33)</f>
        <v>#DIV/0!</v>
      </c>
      <c r="AS34" s="118" t="e">
        <f>AN34-AR34</f>
        <v>#DIV/0!</v>
      </c>
      <c r="AT34" s="119"/>
      <c r="AU34" s="119"/>
      <c r="AV34" s="119"/>
      <c r="AW34" s="121" t="e">
        <f>SUM(AW5:AW33)</f>
        <v>#DIV/0!</v>
      </c>
      <c r="AX34" s="118" t="e">
        <f>AS34-AW34</f>
        <v>#DIV/0!</v>
      </c>
      <c r="AY34" s="119"/>
      <c r="AZ34" s="119"/>
      <c r="BA34" s="119"/>
      <c r="BB34" s="121" t="e">
        <f>SUM(BB5:BB33)</f>
        <v>#DIV/0!</v>
      </c>
      <c r="BC34" s="118" t="e">
        <f>AX34-BB34</f>
        <v>#DIV/0!</v>
      </c>
      <c r="BD34" s="119"/>
      <c r="BE34" s="119"/>
      <c r="BF34" s="119"/>
      <c r="BG34" s="121" t="e">
        <f>SUM(BG5:BG33)</f>
        <v>#DIV/0!</v>
      </c>
      <c r="BH34" s="118" t="e">
        <f>BC34-BG34</f>
        <v>#DIV/0!</v>
      </c>
      <c r="BI34" s="119"/>
      <c r="BJ34" s="119"/>
      <c r="BK34" s="119"/>
      <c r="BL34" s="121" t="e">
        <f>SUM(BL5:BL33)</f>
        <v>#DIV/0!</v>
      </c>
      <c r="BM34" s="118" t="e">
        <f>BH34-BL34</f>
        <v>#DIV/0!</v>
      </c>
      <c r="BN34" s="119"/>
      <c r="BO34" s="119"/>
      <c r="BP34" s="120"/>
      <c r="BQ34" s="121" t="e">
        <f>SUM(BQ5:BQ33)</f>
        <v>#DIV/0!</v>
      </c>
      <c r="BR34" s="118" t="e">
        <f>BM34-BQ34</f>
        <v>#DIV/0!</v>
      </c>
      <c r="BS34" s="120"/>
      <c r="BT34" s="120"/>
      <c r="BU34" s="120"/>
      <c r="BV34" s="121" t="e">
        <f>SUM(BV5:BV33)</f>
        <v>#DIV/0!</v>
      </c>
      <c r="BW34" s="124" t="e">
        <f>BR34-BV34</f>
        <v>#DIV/0!</v>
      </c>
    </row>
    <row r="35" spans="1:75">
      <c r="A35" s="125" t="s">
        <v>104</v>
      </c>
      <c r="B35" s="126">
        <f>'repartition des sièges'!C38/'REPARTITION CC'!B34</f>
        <v>0</v>
      </c>
      <c r="C35" s="74" t="e">
        <f>SUM(E35:BV35)</f>
        <v>#DIV/0!</v>
      </c>
      <c r="I35" s="74" t="e">
        <f>IF(I34&gt;1,1,0)</f>
        <v>#DIV/0!</v>
      </c>
      <c r="N35" s="74" t="e">
        <f>IF(N34&gt;1,1,0)</f>
        <v>#DIV/0!</v>
      </c>
      <c r="S35" s="74" t="e">
        <f>IF(S34&gt;1,1,0)</f>
        <v>#DIV/0!</v>
      </c>
      <c r="X35" s="74" t="e">
        <f>IF(X34&gt;1,1,0)</f>
        <v>#DIV/0!</v>
      </c>
      <c r="AC35" s="74" t="e">
        <f>IF(AC34&gt;1,1,0)</f>
        <v>#DIV/0!</v>
      </c>
      <c r="AH35" s="74" t="e">
        <f>IF(AH34&gt;1,1,0)</f>
        <v>#DIV/0!</v>
      </c>
      <c r="AM35" s="74" t="e">
        <f>IF(AM34&gt;1,1,0)</f>
        <v>#DIV/0!</v>
      </c>
      <c r="AR35" s="74" t="e">
        <f>IF(AR34&gt;1,1,0)</f>
        <v>#DIV/0!</v>
      </c>
      <c r="AW35" s="74" t="e">
        <f>IF(AW34&gt;1,1,0)</f>
        <v>#DIV/0!</v>
      </c>
      <c r="BB35" s="74" t="e">
        <f>IF(BB34&gt;1,1,0)</f>
        <v>#DIV/0!</v>
      </c>
      <c r="BG35" s="74" t="e">
        <f>IF(BG34&gt;1,1,0)</f>
        <v>#DIV/0!</v>
      </c>
      <c r="BL35" s="74" t="e">
        <f>IF(BL34&gt;1,1,0)</f>
        <v>#DIV/0!</v>
      </c>
      <c r="BQ35" s="74" t="e">
        <f>IF(BQ34&gt;1,1,0)</f>
        <v>#DIV/0!</v>
      </c>
      <c r="BV35" s="74" t="e">
        <f>IF(BV34&gt;1,1,0)</f>
        <v>#DIV/0!</v>
      </c>
    </row>
    <row r="36" spans="1:75">
      <c r="A36" s="128" t="s">
        <v>105</v>
      </c>
      <c r="B36" s="129">
        <f>ROUNDUP(B35,0)</f>
        <v>0</v>
      </c>
    </row>
    <row r="37" spans="1:75" ht="13.5" customHeight="1"/>
  </sheetData>
  <conditionalFormatting sqref="D34">
    <cfRule type="cellIs" dxfId="1" priority="2" operator="greaterThan">
      <formula>13</formula>
    </cfRule>
  </conditionalFormatting>
  <conditionalFormatting sqref="B5:B24">
    <cfRule type="cellIs" dxfId="0" priority="3" operator="between">
      <formula>$U$5</formula>
      <formula>$U$6</formula>
    </cfRule>
  </conditionalFormatting>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repartition des sièges</vt:lpstr>
      <vt:lpstr>en cas d'égalité</vt:lpstr>
      <vt:lpstr>répartition CM</vt:lpstr>
      <vt:lpstr>REPARTITION CC</vt:lpstr>
    </vt:vector>
  </TitlesOfParts>
  <Company>MI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BANENS Carla</dc:creator>
  <cp:lastModifiedBy>Simon Hecht</cp:lastModifiedBy>
  <cp:revision>1</cp:revision>
  <dcterms:created xsi:type="dcterms:W3CDTF">2020-01-31T15:08:52Z</dcterms:created>
  <dcterms:modified xsi:type="dcterms:W3CDTF">2020-03-09T15:13:47Z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MI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